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ER\Documents\AJ Docs\Civil Registration\Special Release\2022\Death\"/>
    </mc:Choice>
  </mc:AlternateContent>
  <xr:revisionPtr revIDLastSave="0" documentId="13_ncr:1_{7473CDE8-3F4F-4DCC-B8AD-978B05ED0BDF}" xr6:coauthVersionLast="47" xr6:coauthVersionMax="47" xr10:uidLastSave="{00000000-0000-0000-0000-000000000000}"/>
  <bookViews>
    <workbookView xWindow="-120" yWindow="-120" windowWidth="29040" windowHeight="15840" firstSheet="2" activeTab="7" xr2:uid="{828A5239-2A24-429C-A239-B610685A1520}"/>
  </bookViews>
  <sheets>
    <sheet name="Table 1" sheetId="1" r:id="rId1"/>
    <sheet name="Table 2" sheetId="2" r:id="rId2"/>
    <sheet name="Table 3" sheetId="4" r:id="rId3"/>
    <sheet name="Table 4" sheetId="5" r:id="rId4"/>
    <sheet name="Table 5" sheetId="13" r:id="rId5"/>
    <sheet name="Table 6" sheetId="14" r:id="rId6"/>
    <sheet name="Table 7" sheetId="9" r:id="rId7"/>
    <sheet name="Table 8" sheetId="12" r:id="rId8"/>
    <sheet name="Table 9" sheetId="16" r:id="rId9"/>
    <sheet name="Table 10" sheetId="15" r:id="rId10"/>
    <sheet name="Table 11" sheetId="17" r:id="rId11"/>
  </sheets>
  <definedNames>
    <definedName name="_xlnm.Print_Area" localSheetId="0">'Table 1'!$A$1:$L$18</definedName>
    <definedName name="_xlnm.Print_Area" localSheetId="9">'Table 10'!$A$1:$D$84</definedName>
    <definedName name="_xlnm.Print_Area" localSheetId="10">'Table 11'!$A$1:$H$59</definedName>
    <definedName name="_xlnm.Print_Area" localSheetId="1">'Table 2'!$A$1:$K$87</definedName>
    <definedName name="_xlnm.Print_Area" localSheetId="2">'Table 3'!$A$1:$E$54</definedName>
    <definedName name="_xlnm.Print_Area" localSheetId="3">'Table 4'!$A$1:$J$57</definedName>
    <definedName name="_xlnm.Print_Area" localSheetId="4">'Table 5'!$A$1:$N$62</definedName>
    <definedName name="_xlnm.Print_Area" localSheetId="5">'Table 6'!$A$1:$K$63</definedName>
    <definedName name="_xlnm.Print_Area" localSheetId="6">'Table 7'!$A$1:$I$37</definedName>
    <definedName name="_xlnm.Print_Area" localSheetId="7">'Table 8'!$A$1:$F$61</definedName>
    <definedName name="_xlnm.Print_Area" localSheetId="8">'Table 9'!$A$1:$D$62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5" l="1"/>
  <c r="B69" i="15"/>
  <c r="B70" i="15"/>
  <c r="B76" i="15"/>
  <c r="B75" i="15"/>
  <c r="B74" i="15"/>
  <c r="B73" i="15"/>
  <c r="B72" i="15"/>
  <c r="B71" i="15"/>
  <c r="B68" i="15"/>
  <c r="B67" i="15"/>
  <c r="C72" i="15"/>
  <c r="C71" i="15"/>
  <c r="C70" i="15"/>
  <c r="C69" i="15"/>
  <c r="C68" i="15"/>
  <c r="C67" i="15"/>
  <c r="C74" i="15"/>
  <c r="C73" i="15"/>
  <c r="C76" i="15"/>
  <c r="C75" i="15"/>
  <c r="G12" i="15"/>
  <c r="F12" i="15"/>
  <c r="C22" i="15"/>
  <c r="C20" i="15"/>
  <c r="C19" i="15"/>
  <c r="C18" i="15"/>
  <c r="C17" i="15"/>
  <c r="C16" i="15"/>
  <c r="C15" i="15"/>
  <c r="C14" i="15"/>
  <c r="C13" i="15"/>
  <c r="G40" i="15"/>
  <c r="F40" i="15"/>
  <c r="D28" i="15"/>
  <c r="D27" i="15"/>
  <c r="G27" i="15"/>
  <c r="F27" i="15"/>
  <c r="D59" i="17" l="1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D13" i="16"/>
  <c r="E11" i="12" l="1"/>
  <c r="F14" i="12" s="1"/>
  <c r="F18" i="12" l="1"/>
  <c r="F21" i="12"/>
  <c r="F20" i="12"/>
  <c r="F26" i="12"/>
  <c r="F25" i="12"/>
  <c r="F17" i="12"/>
  <c r="F29" i="12"/>
  <c r="F19" i="12"/>
  <c r="F24" i="12"/>
  <c r="F16" i="12"/>
  <c r="F23" i="12"/>
  <c r="F15" i="12"/>
  <c r="F28" i="12"/>
  <c r="F27" i="12"/>
  <c r="F13" i="12"/>
  <c r="F22" i="12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H11" i="9"/>
  <c r="E31" i="9"/>
  <c r="D31" i="9"/>
  <c r="C31" i="9"/>
  <c r="F11" i="12" l="1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15" i="14"/>
  <c r="M15" i="13"/>
  <c r="E47" i="5" l="1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46" i="5"/>
  <c r="J13" i="5"/>
  <c r="J31" i="5"/>
  <c r="C42" i="4" l="1"/>
  <c r="C43" i="4"/>
  <c r="C44" i="4"/>
  <c r="C45" i="4"/>
  <c r="C46" i="4"/>
  <c r="C47" i="4"/>
  <c r="C48" i="4"/>
  <c r="C49" i="4"/>
  <c r="C50" i="4"/>
  <c r="C51" i="4"/>
  <c r="C52" i="4"/>
  <c r="C41" i="4"/>
  <c r="E13" i="4"/>
  <c r="E24" i="4"/>
  <c r="D42" i="4"/>
  <c r="D43" i="4"/>
  <c r="D44" i="4"/>
  <c r="D45" i="4"/>
  <c r="D46" i="4"/>
  <c r="D47" i="4"/>
  <c r="D48" i="4"/>
  <c r="D49" i="4"/>
  <c r="D50" i="4"/>
  <c r="D51" i="4"/>
  <c r="D52" i="4"/>
  <c r="D41" i="4"/>
  <c r="E11" i="4"/>
  <c r="C11" i="4"/>
  <c r="F31" i="4" s="1"/>
  <c r="M47" i="2"/>
  <c r="K20" i="2"/>
  <c r="D8" i="1"/>
  <c r="J9" i="1"/>
  <c r="E20" i="1"/>
  <c r="D20" i="1"/>
  <c r="D24" i="4" l="1"/>
  <c r="L9" i="1"/>
  <c r="L10" i="1" s="1"/>
  <c r="C20" i="1"/>
  <c r="L11" i="1"/>
  <c r="L8" i="1"/>
  <c r="H12" i="17"/>
  <c r="H17" i="17"/>
  <c r="H20" i="17"/>
  <c r="H25" i="17"/>
  <c r="H28" i="17"/>
  <c r="G11" i="17"/>
  <c r="F15" i="17"/>
  <c r="F17" i="17"/>
  <c r="F18" i="17"/>
  <c r="F20" i="17"/>
  <c r="F23" i="17"/>
  <c r="F25" i="17"/>
  <c r="F26" i="17"/>
  <c r="F28" i="17"/>
  <c r="H13" i="17"/>
  <c r="H14" i="17"/>
  <c r="H15" i="17"/>
  <c r="H16" i="17"/>
  <c r="H18" i="17"/>
  <c r="F19" i="17"/>
  <c r="H21" i="17"/>
  <c r="H22" i="17"/>
  <c r="H23" i="17"/>
  <c r="H24" i="17"/>
  <c r="H26" i="17"/>
  <c r="F27" i="17"/>
  <c r="F12" i="17"/>
  <c r="E11" i="17"/>
  <c r="H19" i="17" l="1"/>
  <c r="H27" i="17"/>
  <c r="C11" i="17"/>
  <c r="D27" i="17" s="1"/>
  <c r="F24" i="17"/>
  <c r="F16" i="17"/>
  <c r="F22" i="17"/>
  <c r="F14" i="17"/>
  <c r="F21" i="17"/>
  <c r="F13" i="17"/>
  <c r="F11" i="17" l="1"/>
  <c r="D14" i="17"/>
  <c r="D18" i="17"/>
  <c r="D26" i="17"/>
  <c r="D24" i="17"/>
  <c r="D20" i="17"/>
  <c r="D28" i="17"/>
  <c r="D13" i="17"/>
  <c r="D12" i="17"/>
  <c r="D15" i="17"/>
  <c r="D16" i="17"/>
  <c r="D23" i="17"/>
  <c r="D21" i="17"/>
  <c r="D17" i="17"/>
  <c r="D19" i="17"/>
  <c r="D22" i="17"/>
  <c r="H11" i="17"/>
  <c r="D25" i="17"/>
  <c r="C11" i="16"/>
  <c r="D25" i="16" s="1"/>
  <c r="C40" i="15"/>
  <c r="D44" i="15" s="1"/>
  <c r="C26" i="15"/>
  <c r="D34" i="15" s="1"/>
  <c r="C12" i="15"/>
  <c r="D14" i="15" s="1"/>
  <c r="D33" i="15" l="1"/>
  <c r="D11" i="17"/>
  <c r="D29" i="16"/>
  <c r="D51" i="15"/>
  <c r="D50" i="15"/>
  <c r="D43" i="15"/>
  <c r="D42" i="15"/>
  <c r="D20" i="15"/>
  <c r="D21" i="15"/>
  <c r="D22" i="16"/>
  <c r="D18" i="16"/>
  <c r="D26" i="16"/>
  <c r="D19" i="16"/>
  <c r="D27" i="16"/>
  <c r="D28" i="16"/>
  <c r="D14" i="16"/>
  <c r="D23" i="16"/>
  <c r="D16" i="16"/>
  <c r="D24" i="16"/>
  <c r="D20" i="16"/>
  <c r="D21" i="16"/>
  <c r="D15" i="16"/>
  <c r="D17" i="16"/>
  <c r="D19" i="15"/>
  <c r="D31" i="15"/>
  <c r="D49" i="15"/>
  <c r="D18" i="15"/>
  <c r="D30" i="15"/>
  <c r="D48" i="15"/>
  <c r="D32" i="15"/>
  <c r="D17" i="15"/>
  <c r="D37" i="15"/>
  <c r="D29" i="15"/>
  <c r="D47" i="15"/>
  <c r="D16" i="15"/>
  <c r="D36" i="15"/>
  <c r="D46" i="15"/>
  <c r="D23" i="15"/>
  <c r="D15" i="15"/>
  <c r="D35" i="15"/>
  <c r="D45" i="15"/>
  <c r="D22" i="15"/>
  <c r="D41" i="15"/>
  <c r="D11" i="16" l="1"/>
  <c r="D40" i="15"/>
  <c r="D12" i="15"/>
  <c r="D26" i="15"/>
  <c r="C14" i="9" l="1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13" i="9"/>
  <c r="D11" i="9"/>
  <c r="E11" i="9"/>
  <c r="D12" i="14"/>
  <c r="F12" i="14"/>
  <c r="H12" i="14"/>
  <c r="J12" i="14"/>
  <c r="M16" i="13"/>
  <c r="M17" i="13"/>
  <c r="M18" i="13"/>
  <c r="M19" i="13"/>
  <c r="M20" i="13"/>
  <c r="M21" i="13"/>
  <c r="M22" i="13"/>
  <c r="M24" i="13"/>
  <c r="M25" i="13"/>
  <c r="M26" i="13"/>
  <c r="M28" i="13"/>
  <c r="M29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15" i="13"/>
  <c r="N12" i="13"/>
  <c r="K12" i="13"/>
  <c r="F12" i="13"/>
  <c r="G12" i="13"/>
  <c r="H12" i="13"/>
  <c r="E12" i="13"/>
  <c r="D12" i="13" l="1"/>
  <c r="C12" i="13" s="1"/>
  <c r="C11" i="9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13" i="5"/>
  <c r="G11" i="5"/>
  <c r="H16" i="5" s="1"/>
  <c r="E11" i="5"/>
  <c r="E13" i="13" l="1"/>
  <c r="D13" i="13"/>
  <c r="C45" i="13" s="1"/>
  <c r="F13" i="13"/>
  <c r="J13" i="13"/>
  <c r="C46" i="13" s="1"/>
  <c r="G13" i="13"/>
  <c r="H13" i="13"/>
  <c r="M13" i="13"/>
  <c r="H31" i="5"/>
  <c r="H27" i="5"/>
  <c r="J11" i="5"/>
  <c r="H23" i="5"/>
  <c r="H19" i="5"/>
  <c r="H15" i="5"/>
  <c r="H30" i="5"/>
  <c r="H22" i="5"/>
  <c r="H14" i="5"/>
  <c r="H29" i="5"/>
  <c r="H21" i="5"/>
  <c r="H28" i="5"/>
  <c r="H20" i="5"/>
  <c r="H26" i="5"/>
  <c r="H18" i="5"/>
  <c r="H25" i="5"/>
  <c r="H17" i="5"/>
  <c r="H13" i="5"/>
  <c r="H24" i="5"/>
  <c r="F13" i="5"/>
  <c r="F24" i="5"/>
  <c r="F16" i="5"/>
  <c r="F31" i="5"/>
  <c r="F23" i="5"/>
  <c r="F15" i="5"/>
  <c r="F22" i="5"/>
  <c r="F28" i="5"/>
  <c r="F20" i="5"/>
  <c r="F14" i="5"/>
  <c r="F27" i="5"/>
  <c r="F19" i="5"/>
  <c r="F29" i="5"/>
  <c r="F26" i="5"/>
  <c r="F18" i="5"/>
  <c r="F30" i="5"/>
  <c r="F21" i="5"/>
  <c r="F25" i="5"/>
  <c r="F17" i="5"/>
  <c r="G15" i="9"/>
  <c r="G17" i="9"/>
  <c r="G25" i="9"/>
  <c r="G18" i="9"/>
  <c r="G26" i="9"/>
  <c r="G16" i="9"/>
  <c r="G24" i="9"/>
  <c r="G28" i="9"/>
  <c r="G29" i="9"/>
  <c r="G13" i="9"/>
  <c r="G19" i="9"/>
  <c r="I11" i="9"/>
  <c r="G22" i="9"/>
  <c r="G20" i="9"/>
  <c r="G27" i="9"/>
  <c r="G14" i="9"/>
  <c r="G23" i="9"/>
  <c r="G21" i="9"/>
  <c r="C11" i="5"/>
  <c r="D24" i="5" s="1"/>
  <c r="C12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5" i="2"/>
  <c r="E14" i="2"/>
  <c r="D14" i="2"/>
  <c r="C13" i="13" l="1"/>
  <c r="C47" i="13"/>
  <c r="D13" i="5"/>
  <c r="D27" i="5"/>
  <c r="D20" i="5"/>
  <c r="D15" i="5"/>
  <c r="F11" i="5"/>
  <c r="D19" i="5"/>
  <c r="H11" i="5"/>
  <c r="D29" i="5"/>
  <c r="D14" i="5"/>
  <c r="G11" i="9"/>
  <c r="D22" i="5"/>
  <c r="D17" i="5"/>
  <c r="D28" i="5"/>
  <c r="D30" i="5"/>
  <c r="D25" i="5"/>
  <c r="D23" i="5"/>
  <c r="D18" i="5"/>
  <c r="D31" i="5"/>
  <c r="D26" i="5"/>
  <c r="D21" i="5"/>
  <c r="D16" i="5"/>
  <c r="C14" i="2"/>
  <c r="I18" i="2" s="1"/>
  <c r="F12" i="2"/>
  <c r="F16" i="2"/>
  <c r="K16" i="2" s="1"/>
  <c r="F17" i="2"/>
  <c r="F18" i="2"/>
  <c r="K18" i="2" s="1"/>
  <c r="F19" i="2"/>
  <c r="K19" i="2" s="1"/>
  <c r="F20" i="2"/>
  <c r="F21" i="2"/>
  <c r="F22" i="2"/>
  <c r="K22" i="2" s="1"/>
  <c r="F23" i="2"/>
  <c r="F24" i="2"/>
  <c r="K24" i="2" s="1"/>
  <c r="F25" i="2"/>
  <c r="K25" i="2" s="1"/>
  <c r="F26" i="2"/>
  <c r="K26" i="2" s="1"/>
  <c r="F27" i="2"/>
  <c r="F28" i="2"/>
  <c r="F29" i="2"/>
  <c r="K29" i="2" s="1"/>
  <c r="F30" i="2"/>
  <c r="F31" i="2"/>
  <c r="F15" i="2"/>
  <c r="K15" i="2" s="1"/>
  <c r="H14" i="2"/>
  <c r="G14" i="2"/>
  <c r="D11" i="5" l="1"/>
  <c r="I29" i="2"/>
  <c r="I23" i="2"/>
  <c r="K23" i="2"/>
  <c r="K31" i="2"/>
  <c r="I28" i="2"/>
  <c r="I19" i="2"/>
  <c r="I14" i="2"/>
  <c r="I20" i="2"/>
  <c r="I27" i="2"/>
  <c r="K27" i="2"/>
  <c r="I22" i="2"/>
  <c r="I21" i="2"/>
  <c r="K21" i="2"/>
  <c r="K28" i="2"/>
  <c r="I30" i="2"/>
  <c r="K30" i="2"/>
  <c r="I31" i="2"/>
  <c r="I24" i="2"/>
  <c r="I26" i="2"/>
  <c r="I25" i="2"/>
  <c r="I15" i="2"/>
  <c r="I16" i="2"/>
  <c r="K17" i="2"/>
  <c r="I17" i="2"/>
  <c r="F14" i="2"/>
  <c r="J14" i="2" s="1"/>
  <c r="J17" i="2" l="1"/>
  <c r="J19" i="2"/>
  <c r="K14" i="2"/>
  <c r="J25" i="2"/>
  <c r="J27" i="2"/>
  <c r="J16" i="2"/>
  <c r="J20" i="2"/>
  <c r="J21" i="2"/>
  <c r="J24" i="2"/>
  <c r="J28" i="2"/>
  <c r="J23" i="2"/>
  <c r="J15" i="2"/>
  <c r="J29" i="2"/>
  <c r="J18" i="2"/>
  <c r="J30" i="2"/>
  <c r="J22" i="2"/>
  <c r="J26" i="2"/>
  <c r="J31" i="2"/>
  <c r="H46" i="2" l="1"/>
  <c r="I46" i="2"/>
  <c r="E23" i="4"/>
  <c r="E22" i="4"/>
  <c r="E21" i="4"/>
  <c r="E18" i="4"/>
  <c r="E16" i="4"/>
  <c r="E15" i="4"/>
  <c r="E14" i="4"/>
  <c r="E17" i="4"/>
  <c r="E19" i="4"/>
  <c r="E20" i="4"/>
  <c r="K11" i="1"/>
  <c r="D13" i="4" l="1"/>
  <c r="D21" i="4"/>
  <c r="D20" i="4"/>
  <c r="D19" i="4"/>
  <c r="D14" i="4"/>
  <c r="D22" i="4"/>
  <c r="D18" i="4"/>
  <c r="D17" i="4"/>
  <c r="D16" i="4"/>
  <c r="D23" i="4"/>
  <c r="D15" i="4"/>
  <c r="D11" i="4" l="1"/>
  <c r="K9" i="1"/>
  <c r="K10" i="1" s="1"/>
  <c r="J10" i="1"/>
  <c r="I9" i="1"/>
  <c r="I10" i="1" s="1"/>
  <c r="H9" i="1"/>
  <c r="H10" i="1" s="1"/>
  <c r="G9" i="1"/>
  <c r="G10" i="1" s="1"/>
  <c r="F9" i="1"/>
  <c r="F10" i="1" s="1"/>
  <c r="E9" i="1"/>
  <c r="E10" i="1" s="1"/>
  <c r="D9" i="1"/>
  <c r="D10" i="1" s="1"/>
  <c r="C9" i="1"/>
  <c r="C10" i="1" s="1"/>
  <c r="F11" i="1"/>
  <c r="G11" i="1"/>
  <c r="H11" i="1"/>
  <c r="I11" i="1"/>
  <c r="J11" i="1"/>
  <c r="E11" i="1"/>
  <c r="E8" i="1"/>
  <c r="F8" i="1"/>
  <c r="G8" i="1"/>
  <c r="H8" i="1"/>
  <c r="I8" i="1"/>
  <c r="J8" i="1"/>
  <c r="K8" i="1"/>
  <c r="C11" i="12"/>
  <c r="D13" i="12" l="1"/>
  <c r="D24" i="12"/>
  <c r="D20" i="12"/>
  <c r="D16" i="12"/>
  <c r="D28" i="12"/>
  <c r="D25" i="12"/>
  <c r="D17" i="12"/>
  <c r="D27" i="12"/>
  <c r="D14" i="12"/>
  <c r="D18" i="12"/>
  <c r="D23" i="12"/>
  <c r="D19" i="12"/>
  <c r="D15" i="12"/>
  <c r="D26" i="12"/>
  <c r="D21" i="12"/>
  <c r="D22" i="12"/>
  <c r="D11" i="12" l="1"/>
  <c r="C12" i="14" l="1"/>
  <c r="I13" i="14" l="1"/>
  <c r="C48" i="14" s="1"/>
  <c r="E13" i="14"/>
  <c r="G13" i="14"/>
  <c r="C47" i="14" s="1"/>
  <c r="C46" i="14" l="1"/>
  <c r="C13" i="14"/>
</calcChain>
</file>

<file path=xl/sharedStrings.xml><?xml version="1.0" encoding="utf-8"?>
<sst xmlns="http://schemas.openxmlformats.org/spreadsheetml/2006/main" count="588" uniqueCount="158">
  <si>
    <t>Number</t>
  </si>
  <si>
    <t>Percent Change</t>
  </si>
  <si>
    <t>Per Day</t>
  </si>
  <si>
    <t>Per Hour</t>
  </si>
  <si>
    <t>Source:</t>
  </si>
  <si>
    <t>Note:</t>
  </si>
  <si>
    <t>Crude Marriage Rate</t>
  </si>
  <si>
    <t>Projected Mid-Year Population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</si>
  <si>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</si>
  <si>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</si>
  <si>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</si>
  <si>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</si>
  <si>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</si>
  <si>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</si>
  <si>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</si>
  <si>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</si>
  <si>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Male</t>
  </si>
  <si>
    <t>Female</t>
  </si>
  <si>
    <t>Philippines</t>
  </si>
  <si>
    <t>National Capital Region (NCR)</t>
  </si>
  <si>
    <t xml:space="preserve"> City of Caloocan</t>
  </si>
  <si>
    <t xml:space="preserve"> City of Las Piñas</t>
  </si>
  <si>
    <t xml:space="preserve"> City of Makati</t>
  </si>
  <si>
    <t xml:space="preserve"> City of Malabon</t>
  </si>
  <si>
    <t xml:space="preserve"> City of Mandaluyong</t>
  </si>
  <si>
    <t xml:space="preserve"> City of Manila</t>
  </si>
  <si>
    <t xml:space="preserve"> City of Marikina</t>
  </si>
  <si>
    <t xml:space="preserve"> City of Muntinlupa</t>
  </si>
  <si>
    <t xml:space="preserve"> City of Navotas</t>
  </si>
  <si>
    <t xml:space="preserve"> City of Parañaque</t>
  </si>
  <si>
    <t xml:space="preserve"> Pasay City</t>
  </si>
  <si>
    <t xml:space="preserve"> City of Pasig</t>
  </si>
  <si>
    <t xml:space="preserve"> Quezon City</t>
  </si>
  <si>
    <t xml:space="preserve"> City of San Juan</t>
  </si>
  <si>
    <t xml:space="preserve"> City of Taguig</t>
  </si>
  <si>
    <t xml:space="preserve"> City of Valenzuela</t>
  </si>
  <si>
    <t xml:space="preserve"> Pateros</t>
  </si>
  <si>
    <t>Share (%)</t>
  </si>
  <si>
    <t>Month of Occurrence</t>
  </si>
  <si>
    <t>Daily Average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</si>
  <si>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</si>
  <si>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</si>
  <si>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</si>
  <si>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</si>
  <si>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</si>
  <si>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</si>
  <si>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</si>
  <si>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</si>
  <si>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</si>
  <si>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</si>
  <si>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</si>
  <si>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</si>
  <si>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</si>
  <si>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Figures are the result of the actual registration without any adjustment for under registration.
</t>
  </si>
  <si>
    <t>ph</t>
  </si>
  <si>
    <t>ncr</t>
  </si>
  <si>
    <t>Age Group</t>
  </si>
  <si>
    <t>All Ages</t>
  </si>
  <si>
    <t>% to Total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</si>
  <si>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</si>
  <si>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</si>
  <si>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</si>
  <si>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</si>
  <si>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</si>
  <si>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</si>
  <si>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</si>
  <si>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</si>
  <si>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</si>
  <si>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- Counts are equal to 0</t>
  </si>
  <si>
    <t>-</t>
  </si>
  <si>
    <t>Not Stated</t>
  </si>
  <si>
    <t>* Percentages are less than 0.05</t>
  </si>
  <si>
    <t>*</t>
  </si>
  <si>
    <t>Both Sexes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</si>
  <si>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</si>
  <si>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</si>
  <si>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</si>
  <si>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</si>
  <si>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</si>
  <si>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</si>
  <si>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</si>
  <si>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</si>
  <si>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</si>
  <si>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</si>
  <si>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</si>
  <si>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Others</t>
  </si>
  <si>
    <t>10 year</t>
  </si>
  <si>
    <t>previous year</t>
  </si>
  <si>
    <t>Place of Occurrence</t>
  </si>
  <si>
    <t>place of occurrence</t>
  </si>
  <si>
    <t>Philippine Statistics Authority (Data on deaths are those registered at the Office of the City/Municipal Civil Registrars throughout the country and submitted to the Office of the Civil Registrar General; Certificate of Death - Municipal Form No. 103)</t>
  </si>
  <si>
    <t>Figures are the result of the actual registration without any adjustment for under registration.
The percentage share for City/Municipality is based on the total number of registered deaths in NCR while the percentage share of NCR is based on the total number of registered deaths in the Philippines.</t>
  </si>
  <si>
    <t>Usual Residence</t>
  </si>
  <si>
    <t>Difference (Place of Occurrence Less Usual Residence)</t>
  </si>
  <si>
    <t>Under 1</t>
  </si>
  <si>
    <t>1-4</t>
  </si>
  <si>
    <t>5-9</t>
  </si>
  <si>
    <t>10-14</t>
  </si>
  <si>
    <t>60-64</t>
  </si>
  <si>
    <t>65-69</t>
  </si>
  <si>
    <t>70-74</t>
  </si>
  <si>
    <t>75-79</t>
  </si>
  <si>
    <t>80-84</t>
  </si>
  <si>
    <t>85 and over</t>
  </si>
  <si>
    <t>Sex Ratio</t>
  </si>
  <si>
    <t>% Attended</t>
  </si>
  <si>
    <t>Private Physician</t>
  </si>
  <si>
    <t>Public Health Officer</t>
  </si>
  <si>
    <t>Hospital Authority</t>
  </si>
  <si>
    <t>Attended</t>
  </si>
  <si>
    <t>Unattended</t>
  </si>
  <si>
    <t>%</t>
  </si>
  <si>
    <t>Health Facilities</t>
  </si>
  <si>
    <t>Home</t>
  </si>
  <si>
    <t>Site of Occurrence</t>
  </si>
  <si>
    <t>National Capital Region</t>
  </si>
  <si>
    <t>Leading Cause / Sex</t>
  </si>
  <si>
    <t>BOTH SEXES</t>
  </si>
  <si>
    <t>All causes of death</t>
  </si>
  <si>
    <t>COVID-19, virus identified</t>
  </si>
  <si>
    <t>1-026 Neoplasms</t>
  </si>
  <si>
    <t>1-067 Ischaemic Heart diseases</t>
  </si>
  <si>
    <t>1-069 Cerebrovascular diseases</t>
  </si>
  <si>
    <t>COVID-19, virus not identified</t>
  </si>
  <si>
    <t>1-052 Diabetes Mellitus</t>
  </si>
  <si>
    <t>1-066 Hypertensive diseases</t>
  </si>
  <si>
    <t>1-074 Pneumonia</t>
  </si>
  <si>
    <t>1-005 Respiratory Tuberculosis</t>
  </si>
  <si>
    <t>1-076 Chronic Lower Respiratory diseases</t>
  </si>
  <si>
    <t>MALE</t>
  </si>
  <si>
    <t>FEMALE</t>
  </si>
  <si>
    <t>Other causes of death</t>
  </si>
  <si>
    <t>1-086 Remainder of diseases of the genitourinary system</t>
  </si>
  <si>
    <t>cdr</t>
  </si>
  <si>
    <t>Average infant deaths per day</t>
  </si>
  <si>
    <t>Registration Status</t>
  </si>
  <si>
    <t>% Share</t>
  </si>
  <si>
    <t>Timely</t>
  </si>
  <si>
    <t>Late</t>
  </si>
  <si>
    <t>Causes of death are coded based on the ICD-10 Rules and Guidelines</t>
  </si>
  <si>
    <t>Symptoms, signs, and abnormal clinical and laboratory findings, not elsewhere classified (R00-R99) were not included in the ten leading causes of death</t>
  </si>
  <si>
    <t>Philippine Statistics Authority (Data on deaths are those registered at the Office of the City/Municipal Civil Registrars throughout the country and submitted to the Office of the Civil Registrar General; Certificate of Fetal Death - Municipal Form No. 103A)</t>
  </si>
  <si>
    <t>Details may not add up to total due to rounding</t>
  </si>
  <si>
    <t>Table 1. Number and Percent Change of Registered Deaths, National Capital Region: 2013-2022</t>
  </si>
  <si>
    <t>Figures are the result of the actual registration without any adjustment for under registration.
Leap years:2016 and 2020.</t>
  </si>
  <si>
    <t>2021-2022</t>
  </si>
  <si>
    <t>Table 2. Number and Percent Distribution of Registered Deaths by Sex and by Place of Occurrence and Usual Residence (City/Municipality), 
National Capital Region: 2022</t>
  </si>
  <si>
    <t>3 cities</t>
  </si>
  <si>
    <t>Table 3. Number, Percent Distribution, and Daily Average of Registered Deaths by Month of Occurrence, National Capital Region: 2022</t>
  </si>
  <si>
    <t>Table 4. Number and Percent Distribution of Registered Deaths by Sex, Age Group, and Sex Ratio, by Place of Occurrence, National Capital Region: 2022</t>
  </si>
  <si>
    <t>Table 5. Number and Percent Distribution of Registered Deaths by Attendant and Usual Residence (City/Municipality), National Capital Region: 2022</t>
  </si>
  <si>
    <t>Table 6. Number and Percent Distribution of Registered Deaths by Site and Place of Occurrence (City/Municipality), National Capital Region: 2022</t>
  </si>
  <si>
    <t>Table 7. Number and Percent Distribution of Registered Infant Deaths by Sex and Usual Residence (City/Municipality), 
National Capital Region: 2022</t>
  </si>
  <si>
    <t>City/Municipality</t>
  </si>
  <si>
    <t>Table 8. Number and Percent Distribution of Registered Maternal Deaths by Place of Occurrence and Usual Residence (City/Municipality), National Capital Region: 2022</t>
  </si>
  <si>
    <t>Table 9. Number and Percent Distribution of Registered Fetal Deaths by Usual Residence of Mother (City/Municipality), 
National Capital Region: 2022</t>
  </si>
  <si>
    <t>Table 11. Number and Percent Distribution of Registered Deaths by Registration Status, by Place of Occurrence (City/Municipality), National Capital Region: 2022</t>
  </si>
  <si>
    <t>Table 10. Ten Leading Causes of Death by Sex by Place of Occurrence, 
National Capital Region: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</si>
</sst>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.0_ ;\-#,##0.0\ "/>
    <numFmt numFmtId="168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indent="2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165" fontId="3" fillId="0" borderId="0" xfId="0" applyNumberFormat="1" applyFont="1" applyAlignment="1">
      <alignment horizontal="center" vertical="center"/>
    </xf>
    <xf numFmtId="164" fontId="0" fillId="0" borderId="0" xfId="0" applyNumberFormat="1"/>
    <xf numFmtId="166" fontId="3" fillId="0" borderId="0" xfId="1" applyNumberFormat="1" applyFont="1" applyFill="1"/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166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166" fontId="4" fillId="0" borderId="0" xfId="1" applyNumberFormat="1" applyFont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6" fontId="4" fillId="0" borderId="2" xfId="1" applyNumberFormat="1" applyFont="1" applyBorder="1" applyAlignment="1">
      <alignment horizontal="right" vertical="center"/>
    </xf>
    <xf numFmtId="0" fontId="4" fillId="0" borderId="0" xfId="0" quotePrefix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1" fontId="4" fillId="0" borderId="0" xfId="0" applyNumberFormat="1" applyFont="1"/>
    <xf numFmtId="3" fontId="7" fillId="0" borderId="0" xfId="0" applyNumberFormat="1" applyFont="1"/>
    <xf numFmtId="0" fontId="1" fillId="0" borderId="0" xfId="0" applyFont="1" applyAlignment="1">
      <alignment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right" vertical="center"/>
    </xf>
    <xf numFmtId="41" fontId="4" fillId="0" borderId="2" xfId="0" applyNumberFormat="1" applyFont="1" applyBorder="1"/>
    <xf numFmtId="0" fontId="4" fillId="0" borderId="6" xfId="0" applyFont="1" applyBorder="1" applyAlignment="1">
      <alignment horizontal="center" vertical="center"/>
    </xf>
    <xf numFmtId="0" fontId="0" fillId="0" borderId="3" xfId="0" applyBorder="1"/>
    <xf numFmtId="166" fontId="4" fillId="0" borderId="6" xfId="1" applyNumberFormat="1" applyFont="1" applyBorder="1" applyAlignment="1">
      <alignment horizontal="right" vertical="center" wrapText="1"/>
    </xf>
    <xf numFmtId="0" fontId="4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1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0" fillId="0" borderId="2" xfId="0" applyBorder="1"/>
    <xf numFmtId="3" fontId="4" fillId="0" borderId="0" xfId="0" applyNumberFormat="1" applyFont="1"/>
    <xf numFmtId="165" fontId="4" fillId="0" borderId="0" xfId="0" applyNumberFormat="1" applyFont="1"/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165" fontId="10" fillId="0" borderId="0" xfId="0" applyNumberFormat="1" applyFont="1"/>
    <xf numFmtId="165" fontId="9" fillId="0" borderId="0" xfId="0" applyNumberFormat="1" applyFont="1" applyAlignment="1">
      <alignment horizontal="right"/>
    </xf>
    <xf numFmtId="49" fontId="4" fillId="0" borderId="0" xfId="0" applyNumberFormat="1" applyFont="1"/>
    <xf numFmtId="3" fontId="0" fillId="0" borderId="0" xfId="0" applyNumberFormat="1"/>
    <xf numFmtId="165" fontId="9" fillId="0" borderId="0" xfId="0" applyNumberFormat="1" applyFont="1"/>
    <xf numFmtId="164" fontId="9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/>
    </xf>
    <xf numFmtId="165" fontId="0" fillId="0" borderId="0" xfId="0" applyNumberFormat="1"/>
    <xf numFmtId="3" fontId="4" fillId="0" borderId="0" xfId="1" applyNumberFormat="1" applyFont="1"/>
    <xf numFmtId="0" fontId="1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3" fontId="4" fillId="0" borderId="0" xfId="1" applyNumberFormat="1" applyFont="1" applyBorder="1"/>
    <xf numFmtId="164" fontId="4" fillId="0" borderId="0" xfId="1" applyNumberFormat="1" applyFont="1" applyBorder="1"/>
    <xf numFmtId="164" fontId="4" fillId="0" borderId="0" xfId="0" applyNumberFormat="1" applyFont="1"/>
    <xf numFmtId="166" fontId="4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/>
    <xf numFmtId="166" fontId="4" fillId="0" borderId="3" xfId="1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0" fontId="9" fillId="0" borderId="0" xfId="0" applyFont="1" applyAlignment="1">
      <alignment horizontal="left" indent="2"/>
    </xf>
    <xf numFmtId="164" fontId="9" fillId="0" borderId="0" xfId="1" applyNumberFormat="1" applyFont="1" applyBorder="1"/>
    <xf numFmtId="164" fontId="9" fillId="0" borderId="0" xfId="0" applyNumberFormat="1" applyFont="1"/>
    <xf numFmtId="165" fontId="9" fillId="0" borderId="0" xfId="1" applyNumberFormat="1" applyFont="1" applyBorder="1"/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41" fontId="8" fillId="0" borderId="0" xfId="0" applyNumberFormat="1" applyFont="1" applyAlignment="1">
      <alignment horizontal="right" wrapText="1"/>
    </xf>
    <xf numFmtId="165" fontId="9" fillId="0" borderId="0" xfId="1" applyNumberFormat="1" applyFont="1" applyBorder="1" applyAlignment="1">
      <alignment horizontal="right"/>
    </xf>
    <xf numFmtId="0" fontId="1" fillId="0" borderId="0" xfId="0" applyFont="1"/>
    <xf numFmtId="0" fontId="9" fillId="0" borderId="0" xfId="0" applyFont="1"/>
    <xf numFmtId="0" fontId="10" fillId="0" borderId="0" xfId="0" applyFont="1"/>
    <xf numFmtId="3" fontId="4" fillId="0" borderId="0" xfId="1" applyNumberFormat="1" applyFont="1" applyFill="1"/>
    <xf numFmtId="167" fontId="0" fillId="0" borderId="0" xfId="0" applyNumberFormat="1"/>
    <xf numFmtId="0" fontId="4" fillId="0" borderId="0" xfId="0" applyFont="1" applyAlignment="1">
      <alignment horizontal="right" indent="1"/>
    </xf>
    <xf numFmtId="0" fontId="4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41" fontId="0" fillId="0" borderId="0" xfId="0" applyNumberFormat="1"/>
    <xf numFmtId="167" fontId="11" fillId="0" borderId="0" xfId="0" applyNumberFormat="1" applyFont="1" applyAlignment="1">
      <alignment horizontal="right" wrapText="1"/>
    </xf>
    <xf numFmtId="168" fontId="8" fillId="0" borderId="0" xfId="0" applyNumberFormat="1" applyFont="1" applyAlignment="1">
      <alignment horizontal="right" wrapText="1"/>
    </xf>
    <xf numFmtId="3" fontId="10" fillId="0" borderId="0" xfId="0" applyNumberFormat="1" applyFont="1"/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6" fontId="4" fillId="0" borderId="3" xfId="1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166" fontId="4" fillId="0" borderId="6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 wrapText="1"/>
    </xf>
    <xf numFmtId="166" fontId="4" fillId="0" borderId="5" xfId="1" applyNumberFormat="1" applyFont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210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PH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(1a) Number of Registered Deaths</a:t>
            </a:r>
          </a:p>
        </c:rich>
      </c:tx>
      <c:layout>
        <c:manualLayout>
          <c:xMode val="edge"/>
          <c:yMode val="edge"/>
          <c:x val="0.21101377952755906"/>
          <c:y val="0.87037037037037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1.7615923009623797E-2"/>
          <c:w val="0.93888888888888888"/>
          <c:h val="0.7360958005249344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1'!$C$5:$L$5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1'!$C$7:$L$7</c:f>
              <c:numCache>
                <c:formatCode>#,##0</c:formatCode>
                <c:ptCount val="10"/>
                <c:pt idx="0">
                  <c:v>71050</c:v>
                </c:pt>
                <c:pt idx="1">
                  <c:v>72235</c:v>
                </c:pt>
                <c:pt idx="2">
                  <c:v>74530</c:v>
                </c:pt>
                <c:pt idx="3">
                  <c:v>76839</c:v>
                </c:pt>
                <c:pt idx="4">
                  <c:v>75187</c:v>
                </c:pt>
                <c:pt idx="5">
                  <c:v>74934</c:v>
                </c:pt>
                <c:pt idx="6">
                  <c:v>78599</c:v>
                </c:pt>
                <c:pt idx="7">
                  <c:v>84355</c:v>
                </c:pt>
                <c:pt idx="8">
                  <c:v>105178</c:v>
                </c:pt>
                <c:pt idx="9">
                  <c:v>78917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81-40A3-8C09-372013B5F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1646698095"/>
        <c:axId val="16467004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3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 1'!$C$5:$L$5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 1'!$C$5:$L$5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681-40A3-8C09-372013B5F293}"/>
                  </c:ext>
                </c:extLst>
              </c15:ser>
            </c15:filteredBarSeries>
          </c:ext>
        </c:extLst>
      </c:barChart>
      <c:catAx>
        <c:axId val="16466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6700495"/>
        <c:crosses val="autoZero"/>
        <c:auto val="1"/>
        <c:lblAlgn val="ctr"/>
        <c:lblOffset val="100"/>
        <c:noMultiLvlLbl val="0"/>
      </c:catAx>
      <c:valAx>
        <c:axId val="16467004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4669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Usual Residence</a:t>
            </a:r>
          </a:p>
        </c:rich>
      </c:tx>
      <c:layout>
        <c:manualLayout>
          <c:xMode val="edge"/>
          <c:yMode val="edge"/>
          <c:x val="0.39880697184367675"/>
          <c:y val="0.902505092995037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571148730366398E-2"/>
          <c:y val="2.0173811092393749E-2"/>
          <c:w val="0.92885257078766015"/>
          <c:h val="0.562766470197156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9'!$B$46:$B$62</c:f>
              <c:strCache>
                <c:ptCount val="17"/>
                <c:pt idx="0">
                  <c:v> Quezon City</c:v>
                </c:pt>
                <c:pt idx="1">
                  <c:v> City of Manila</c:v>
                </c:pt>
                <c:pt idx="2">
                  <c:v> City of Caloocan</c:v>
                </c:pt>
                <c:pt idx="3">
                  <c:v> City of Pasig</c:v>
                </c:pt>
                <c:pt idx="4">
                  <c:v> City of Parañaque</c:v>
                </c:pt>
                <c:pt idx="5">
                  <c:v> City of Valenzuela</c:v>
                </c:pt>
                <c:pt idx="6">
                  <c:v> City of Taguig</c:v>
                </c:pt>
                <c:pt idx="7">
                  <c:v> City of Las Piñas</c:v>
                </c:pt>
                <c:pt idx="8">
                  <c:v> City of Muntinlupa</c:v>
                </c:pt>
                <c:pt idx="9">
                  <c:v> City of Makati</c:v>
                </c:pt>
                <c:pt idx="10">
                  <c:v> City of Marikina</c:v>
                </c:pt>
                <c:pt idx="11">
                  <c:v> City of Mandaluyong</c:v>
                </c:pt>
                <c:pt idx="12">
                  <c:v> City of Malabon</c:v>
                </c:pt>
                <c:pt idx="13">
                  <c:v> Pasay City</c:v>
                </c:pt>
                <c:pt idx="14">
                  <c:v> City of Navotas</c:v>
                </c:pt>
                <c:pt idx="15">
                  <c:v> City of San Juan</c:v>
                </c:pt>
                <c:pt idx="16">
                  <c:v> Pateros</c:v>
                </c:pt>
              </c:strCache>
            </c:strRef>
          </c:cat>
          <c:val>
            <c:numRef>
              <c:f>'Table 9'!$C$46:$C$62</c:f>
              <c:numCache>
                <c:formatCode>_(* #,##0_);_(* \(#,##0\);_(* "-"_);_(@_)</c:formatCode>
                <c:ptCount val="17"/>
                <c:pt idx="0">
                  <c:v>335</c:v>
                </c:pt>
                <c:pt idx="1">
                  <c:v>167</c:v>
                </c:pt>
                <c:pt idx="2">
                  <c:v>117</c:v>
                </c:pt>
                <c:pt idx="3">
                  <c:v>101</c:v>
                </c:pt>
                <c:pt idx="4">
                  <c:v>84</c:v>
                </c:pt>
                <c:pt idx="5">
                  <c:v>84</c:v>
                </c:pt>
                <c:pt idx="6">
                  <c:v>76</c:v>
                </c:pt>
                <c:pt idx="7">
                  <c:v>54</c:v>
                </c:pt>
                <c:pt idx="8">
                  <c:v>52</c:v>
                </c:pt>
                <c:pt idx="9">
                  <c:v>45</c:v>
                </c:pt>
                <c:pt idx="10">
                  <c:v>42</c:v>
                </c:pt>
                <c:pt idx="11">
                  <c:v>33</c:v>
                </c:pt>
                <c:pt idx="12">
                  <c:v>31</c:v>
                </c:pt>
                <c:pt idx="13">
                  <c:v>25</c:v>
                </c:pt>
                <c:pt idx="14">
                  <c:v>14</c:v>
                </c:pt>
                <c:pt idx="15">
                  <c:v>12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5-4302-83A7-C69CB219A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07717264"/>
        <c:axId val="307723504"/>
      </c:barChart>
      <c:catAx>
        <c:axId val="30771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7723504"/>
        <c:crosses val="autoZero"/>
        <c:auto val="1"/>
        <c:lblAlgn val="ctr"/>
        <c:lblOffset val="100"/>
        <c:noMultiLvlLbl val="0"/>
      </c:catAx>
      <c:valAx>
        <c:axId val="307723504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30771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725171744836241"/>
          <c:y val="5.8850566190523493E-2"/>
          <c:w val="0.55869031153714477"/>
          <c:h val="0.867586226071322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10'!$B$67:$B$76</c:f>
              <c:strCache>
                <c:ptCount val="10"/>
                <c:pt idx="0">
                  <c:v>COVID-19, virus not identified</c:v>
                </c:pt>
                <c:pt idx="1">
                  <c:v>1-076 Chronic Lower Respiratory diseases</c:v>
                </c:pt>
                <c:pt idx="2">
                  <c:v>1-005 Respiratory Tuberculosis</c:v>
                </c:pt>
                <c:pt idx="3">
                  <c:v>COVID-19, virus identified</c:v>
                </c:pt>
                <c:pt idx="4">
                  <c:v>1-066 Hypertensive diseases</c:v>
                </c:pt>
                <c:pt idx="5">
                  <c:v>1-074 Pneumonia</c:v>
                </c:pt>
                <c:pt idx="6">
                  <c:v>1-052 Diabetes Mellitus</c:v>
                </c:pt>
                <c:pt idx="7">
                  <c:v>1-069 Cerebrovascular diseases</c:v>
                </c:pt>
                <c:pt idx="8">
                  <c:v>1-026 Neoplasms</c:v>
                </c:pt>
                <c:pt idx="9">
                  <c:v>1-067 Ischaemic Heart diseases</c:v>
                </c:pt>
              </c:strCache>
            </c:strRef>
          </c:cat>
          <c:val>
            <c:numRef>
              <c:f>'Table 10'!$C$67:$C$76</c:f>
              <c:numCache>
                <c:formatCode>_(* #,##0_);_(* \(#,##0\);_(* "-"_);_(@_)</c:formatCode>
                <c:ptCount val="10"/>
                <c:pt idx="0">
                  <c:v>1840</c:v>
                </c:pt>
                <c:pt idx="1">
                  <c:v>1912</c:v>
                </c:pt>
                <c:pt idx="2">
                  <c:v>2915</c:v>
                </c:pt>
                <c:pt idx="3">
                  <c:v>3442</c:v>
                </c:pt>
                <c:pt idx="4">
                  <c:v>3501</c:v>
                </c:pt>
                <c:pt idx="5">
                  <c:v>4577</c:v>
                </c:pt>
                <c:pt idx="6">
                  <c:v>4945</c:v>
                </c:pt>
                <c:pt idx="7">
                  <c:v>7873</c:v>
                </c:pt>
                <c:pt idx="8" formatCode="#,##0">
                  <c:v>11850</c:v>
                </c:pt>
                <c:pt idx="9" formatCode="#,##0">
                  <c:v>23769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3-414A-A832-64731DBA1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488104096"/>
        <c:axId val="1488100256"/>
      </c:barChart>
      <c:catAx>
        <c:axId val="148810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8100256"/>
        <c:crosses val="autoZero"/>
        <c:auto val="1"/>
        <c:lblAlgn val="ctr"/>
        <c:lblOffset val="100"/>
        <c:noMultiLvlLbl val="0"/>
      </c:catAx>
      <c:valAx>
        <c:axId val="1488100256"/>
        <c:scaling>
          <c:orientation val="minMax"/>
        </c:scaling>
        <c:delete val="1"/>
        <c:axPos val="b"/>
        <c:numFmt formatCode="_(* #,##0_);_(* \(#,##0\);_(* &quot;-&quot;_);_(@_)" sourceLinked="1"/>
        <c:majorTickMark val="none"/>
        <c:minorTickMark val="none"/>
        <c:tickLblPos val="nextTo"/>
        <c:crossAx val="148810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51697570061804"/>
          <c:y val="3.322007910040882E-2"/>
          <c:w val="0.68326797053594113"/>
          <c:h val="0.82734333534350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'Table 11'!$C$42</c:f>
              <c:strCache>
                <c:ptCount val="1"/>
                <c:pt idx="0">
                  <c:v>Timely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11'!$B$43:$B$59</c:f>
              <c:strCache>
                <c:ptCount val="17"/>
                <c:pt idx="0">
                  <c:v> Pateros</c:v>
                </c:pt>
                <c:pt idx="1">
                  <c:v> City of Valenzuela</c:v>
                </c:pt>
                <c:pt idx="2">
                  <c:v> City of Taguig</c:v>
                </c:pt>
                <c:pt idx="3">
                  <c:v> City of San Juan</c:v>
                </c:pt>
                <c:pt idx="4">
                  <c:v> Quezon City</c:v>
                </c:pt>
                <c:pt idx="5">
                  <c:v> City of Pasig</c:v>
                </c:pt>
                <c:pt idx="6">
                  <c:v> Pasay City</c:v>
                </c:pt>
                <c:pt idx="7">
                  <c:v> City of Parañaque</c:v>
                </c:pt>
                <c:pt idx="8">
                  <c:v> City of Navotas</c:v>
                </c:pt>
                <c:pt idx="9">
                  <c:v> City of Muntinlupa</c:v>
                </c:pt>
                <c:pt idx="10">
                  <c:v> City of Marikina</c:v>
                </c:pt>
                <c:pt idx="11">
                  <c:v> City of Manila</c:v>
                </c:pt>
                <c:pt idx="12">
                  <c:v> City of Mandaluyong</c:v>
                </c:pt>
                <c:pt idx="13">
                  <c:v> City of Malabon</c:v>
                </c:pt>
                <c:pt idx="14">
                  <c:v> City of Makati</c:v>
                </c:pt>
                <c:pt idx="15">
                  <c:v> City of Las Piñas</c:v>
                </c:pt>
                <c:pt idx="16">
                  <c:v> City of Caloocan</c:v>
                </c:pt>
              </c:strCache>
            </c:strRef>
          </c:cat>
          <c:val>
            <c:numRef>
              <c:f>'Table 11'!$C$43:$C$59</c:f>
              <c:numCache>
                <c:formatCode>#,##0.0</c:formatCode>
                <c:ptCount val="17"/>
                <c:pt idx="0">
                  <c:v>98.6013986013986</c:v>
                </c:pt>
                <c:pt idx="1">
                  <c:v>99.430361720307602</c:v>
                </c:pt>
                <c:pt idx="2">
                  <c:v>98.791064388961885</c:v>
                </c:pt>
                <c:pt idx="3">
                  <c:v>99.207920792079207</c:v>
                </c:pt>
                <c:pt idx="4">
                  <c:v>98.130154323507796</c:v>
                </c:pt>
                <c:pt idx="5">
                  <c:v>98.983850480856475</c:v>
                </c:pt>
                <c:pt idx="6">
                  <c:v>99.248120300751879</c:v>
                </c:pt>
                <c:pt idx="7">
                  <c:v>99.339498018494055</c:v>
                </c:pt>
                <c:pt idx="8">
                  <c:v>99.757085020242926</c:v>
                </c:pt>
                <c:pt idx="9">
                  <c:v>98.493259318001591</c:v>
                </c:pt>
                <c:pt idx="10">
                  <c:v>99.630576868428534</c:v>
                </c:pt>
                <c:pt idx="11">
                  <c:v>99.029592108770998</c:v>
                </c:pt>
                <c:pt idx="12">
                  <c:v>98.790746582544685</c:v>
                </c:pt>
                <c:pt idx="13">
                  <c:v>99.820895522388071</c:v>
                </c:pt>
                <c:pt idx="14">
                  <c:v>98.805573988055741</c:v>
                </c:pt>
                <c:pt idx="15">
                  <c:v>99.418734630002234</c:v>
                </c:pt>
                <c:pt idx="16">
                  <c:v>99.540315567151197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6-484F-A7A3-79AEE520BCA7}"/>
            </c:ext>
          </c:extLst>
        </c:ser>
        <c:ser>
          <c:idx val="1"/>
          <c:order val="1"/>
          <c:tx>
            <c:strRef>
              <c:f>'Table 11'!$D$42</c:f>
              <c:strCache>
                <c:ptCount val="1"/>
                <c:pt idx="0">
                  <c:v>Late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84822562054372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56-484F-A7A3-79AEE520BCA7}"/>
                </c:ext>
              </c:extLst>
            </c:dLbl>
            <c:dLbl>
              <c:idx val="1"/>
              <c:layout>
                <c:manualLayout>
                  <c:x val="2.866378890545971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56-484F-A7A3-79AEE520BCA7}"/>
                </c:ext>
              </c:extLst>
            </c:dLbl>
            <c:dLbl>
              <c:idx val="2"/>
              <c:layout>
                <c:manualLayout>
                  <c:x val="3.1170269796464877E-2"/>
                  <c:y val="-1.094510088587565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56-484F-A7A3-79AEE520BCA7}"/>
                </c:ext>
              </c:extLst>
            </c:dLbl>
            <c:dLbl>
              <c:idx val="3"/>
              <c:layout>
                <c:manualLayout>
                  <c:x val="3.3322916481407457E-2"/>
                  <c:y val="-1.094510088587565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56-484F-A7A3-79AEE520BCA7}"/>
                </c:ext>
              </c:extLst>
            </c:dLbl>
            <c:dLbl>
              <c:idx val="4"/>
              <c:layout>
                <c:manualLayout>
                  <c:x val="3.374297815255860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56-484F-A7A3-79AEE520BCA7}"/>
                </c:ext>
              </c:extLst>
            </c:dLbl>
            <c:dLbl>
              <c:idx val="5"/>
              <c:layout>
                <c:manualLayout>
                  <c:x val="3.177326155021372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56-484F-A7A3-79AEE520BCA7}"/>
                </c:ext>
              </c:extLst>
            </c:dLbl>
            <c:dLbl>
              <c:idx val="6"/>
              <c:layout>
                <c:manualLayout>
                  <c:x val="3.258374344394675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56-484F-A7A3-79AEE520BCA7}"/>
                </c:ext>
              </c:extLst>
            </c:dLbl>
            <c:dLbl>
              <c:idx val="7"/>
              <c:layout>
                <c:manualLayout>
                  <c:x val="2.72841911991998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56-484F-A7A3-79AEE520BCA7}"/>
                </c:ext>
              </c:extLst>
            </c:dLbl>
            <c:dLbl>
              <c:idx val="9"/>
              <c:layout>
                <c:manualLayout>
                  <c:x val="3.1400287437361264E-2"/>
                  <c:y val="-5.47255044293782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56-484F-A7A3-79AEE520BCA7}"/>
                </c:ext>
              </c:extLst>
            </c:dLbl>
            <c:dLbl>
              <c:idx val="10"/>
              <c:layout>
                <c:manualLayout>
                  <c:x val="2.6193724651268201E-2"/>
                  <c:y val="-5.47255044293782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56-484F-A7A3-79AEE520BCA7}"/>
                </c:ext>
              </c:extLst>
            </c:dLbl>
            <c:dLbl>
              <c:idx val="11"/>
              <c:layout>
                <c:manualLayout>
                  <c:x val="2.4869852868318287E-2"/>
                  <c:y val="-5.47255044293782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56-484F-A7A3-79AEE520BCA7}"/>
                </c:ext>
              </c:extLst>
            </c:dLbl>
            <c:dLbl>
              <c:idx val="12"/>
              <c:layout>
                <c:manualLayout>
                  <c:x val="3.5448801172784927E-2"/>
                  <c:y val="-2.736275221468914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56-484F-A7A3-79AEE520BCA7}"/>
                </c:ext>
              </c:extLst>
            </c:dLbl>
            <c:dLbl>
              <c:idx val="14"/>
              <c:layout>
                <c:manualLayout>
                  <c:x val="3.048495950554660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56-484F-A7A3-79AEE520BCA7}"/>
                </c:ext>
              </c:extLst>
            </c:dLbl>
            <c:dLbl>
              <c:idx val="15"/>
              <c:layout>
                <c:manualLayout>
                  <c:x val="2.575672500950643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56-484F-A7A3-79AEE520BC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11'!$B$43:$B$59</c:f>
              <c:strCache>
                <c:ptCount val="17"/>
                <c:pt idx="0">
                  <c:v> Pateros</c:v>
                </c:pt>
                <c:pt idx="1">
                  <c:v> City of Valenzuela</c:v>
                </c:pt>
                <c:pt idx="2">
                  <c:v> City of Taguig</c:v>
                </c:pt>
                <c:pt idx="3">
                  <c:v> City of San Juan</c:v>
                </c:pt>
                <c:pt idx="4">
                  <c:v> Quezon City</c:v>
                </c:pt>
                <c:pt idx="5">
                  <c:v> City of Pasig</c:v>
                </c:pt>
                <c:pt idx="6">
                  <c:v> Pasay City</c:v>
                </c:pt>
                <c:pt idx="7">
                  <c:v> City of Parañaque</c:v>
                </c:pt>
                <c:pt idx="8">
                  <c:v> City of Navotas</c:v>
                </c:pt>
                <c:pt idx="9">
                  <c:v> City of Muntinlupa</c:v>
                </c:pt>
                <c:pt idx="10">
                  <c:v> City of Marikina</c:v>
                </c:pt>
                <c:pt idx="11">
                  <c:v> City of Manila</c:v>
                </c:pt>
                <c:pt idx="12">
                  <c:v> City of Mandaluyong</c:v>
                </c:pt>
                <c:pt idx="13">
                  <c:v> City of Malabon</c:v>
                </c:pt>
                <c:pt idx="14">
                  <c:v> City of Makati</c:v>
                </c:pt>
                <c:pt idx="15">
                  <c:v> City of Las Piñas</c:v>
                </c:pt>
                <c:pt idx="16">
                  <c:v> City of Caloocan</c:v>
                </c:pt>
              </c:strCache>
            </c:strRef>
          </c:cat>
          <c:val>
            <c:numRef>
              <c:f>'Table 11'!$D$43:$D$59</c:f>
              <c:numCache>
                <c:formatCode>0.0</c:formatCode>
                <c:ptCount val="17"/>
                <c:pt idx="0">
                  <c:v>1.3986013986013985</c:v>
                </c:pt>
                <c:pt idx="1">
                  <c:v>0.56963827969239533</c:v>
                </c:pt>
                <c:pt idx="2">
                  <c:v>1.2089356110381078</c:v>
                </c:pt>
                <c:pt idx="3">
                  <c:v>0.79207920792079212</c:v>
                </c:pt>
                <c:pt idx="4">
                  <c:v>1.869845676492202</c:v>
                </c:pt>
                <c:pt idx="5">
                  <c:v>1.0161495191435312</c:v>
                </c:pt>
                <c:pt idx="6">
                  <c:v>0.75187969924812026</c:v>
                </c:pt>
                <c:pt idx="7">
                  <c:v>0.66050198150594452</c:v>
                </c:pt>
                <c:pt idx="8">
                  <c:v>0.24291497975708504</c:v>
                </c:pt>
                <c:pt idx="9">
                  <c:v>1.5067406819984139</c:v>
                </c:pt>
                <c:pt idx="10">
                  <c:v>0.36942313157146917</c:v>
                </c:pt>
                <c:pt idx="11">
                  <c:v>0.97040789122900561</c:v>
                </c:pt>
                <c:pt idx="12">
                  <c:v>1.2092534174553102</c:v>
                </c:pt>
                <c:pt idx="13">
                  <c:v>0.17910447761194029</c:v>
                </c:pt>
                <c:pt idx="14">
                  <c:v>1.1944260119442602</c:v>
                </c:pt>
                <c:pt idx="15">
                  <c:v>0.58126536999776435</c:v>
                </c:pt>
                <c:pt idx="16">
                  <c:v>0.45968443284880112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6-484F-A7A3-79AEE520B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3060352"/>
        <c:axId val="1463057472"/>
      </c:barChart>
      <c:catAx>
        <c:axId val="1463060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Place of Occurrence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3057472"/>
        <c:crosses val="autoZero"/>
        <c:auto val="1"/>
        <c:lblAlgn val="ctr"/>
        <c:lblOffset val="100"/>
        <c:noMultiLvlLbl val="0"/>
      </c:catAx>
      <c:valAx>
        <c:axId val="1463057472"/>
        <c:scaling>
          <c:orientation val="minMax"/>
          <c:max val="100"/>
          <c:min val="0"/>
        </c:scaling>
        <c:delete val="1"/>
        <c:axPos val="b"/>
        <c:numFmt formatCode="#,##0.0" sourceLinked="1"/>
        <c:majorTickMark val="none"/>
        <c:minorTickMark val="none"/>
        <c:tickLblPos val="nextTo"/>
        <c:crossAx val="146306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76061298789264"/>
          <c:y val="0.89445217545147915"/>
          <c:w val="0.21375074083481499"/>
          <c:h val="5.821337325766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PH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(1b) Percent Change of Registered Deaths</a:t>
            </a:r>
          </a:p>
        </c:rich>
      </c:tx>
      <c:layout>
        <c:manualLayout>
          <c:xMode val="edge"/>
          <c:yMode val="edge"/>
          <c:x val="0.14479141466971504"/>
          <c:y val="0.86939883367821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1582171733864"/>
          <c:y val="9.0520903317119483E-2"/>
          <c:w val="0.84908271689910009"/>
          <c:h val="0.6440894717511846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3.1981607487843529E-3"/>
                  <c:y val="-1.8418567986168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B5-49C3-9871-E569176E7123}"/>
                </c:ext>
              </c:extLst>
            </c:dLbl>
            <c:dLbl>
              <c:idx val="8"/>
              <c:layout>
                <c:manualLayout>
                  <c:x val="-9.6869473813328708E-2"/>
                  <c:y val="-8.56664248027017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E7-4659-A759-B2F182E190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1'!$C$45:$K$45</c:f>
              <c:strCache>
                <c:ptCount val="9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</c:strCache>
            </c:strRef>
          </c:cat>
          <c:val>
            <c:numRef>
              <c:f>'Table 1'!$C$46:$K$46</c:f>
              <c:numCache>
                <c:formatCode>#,##0.0</c:formatCode>
                <c:ptCount val="9"/>
                <c:pt idx="0">
                  <c:v>1.6678395496129488</c:v>
                </c:pt>
                <c:pt idx="1">
                  <c:v>3.1771302000415309</c:v>
                </c:pt>
                <c:pt idx="2">
                  <c:v>3.0980813095397828</c:v>
                </c:pt>
                <c:pt idx="3">
                  <c:v>-2.1499498952354923</c:v>
                </c:pt>
                <c:pt idx="4">
                  <c:v>-0.33649434077699603</c:v>
                </c:pt>
                <c:pt idx="5">
                  <c:v>4.89097072090106</c:v>
                </c:pt>
                <c:pt idx="6">
                  <c:v>7.3232483873840639</c:v>
                </c:pt>
                <c:pt idx="7">
                  <c:v>24.68496236144864</c:v>
                </c:pt>
                <c:pt idx="8">
                  <c:v>-24.968149232729278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5-49C3-9871-E569176E7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390415"/>
        <c:axId val="1833389455"/>
      </c:lineChart>
      <c:catAx>
        <c:axId val="18333904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833389455"/>
        <c:crosses val="autoZero"/>
        <c:auto val="1"/>
        <c:lblAlgn val="ctr"/>
        <c:lblOffset val="100"/>
        <c:noMultiLvlLbl val="0"/>
      </c:catAx>
      <c:valAx>
        <c:axId val="1833389455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3390415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99562608150945"/>
          <c:y val="4.9844231326074594E-2"/>
          <c:w val="0.74770203069123287"/>
          <c:h val="0.90351107475152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2'!$C$67</c:f>
              <c:strCache>
                <c:ptCount val="1"/>
                <c:pt idx="0">
                  <c:v>Usual Residence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2'!$B$68:$B$84</c:f>
              <c:strCache>
                <c:ptCount val="17"/>
                <c:pt idx="0">
                  <c:v> Pateros</c:v>
                </c:pt>
                <c:pt idx="1">
                  <c:v> City of San Juan</c:v>
                </c:pt>
                <c:pt idx="2">
                  <c:v> City of Navotas</c:v>
                </c:pt>
                <c:pt idx="3">
                  <c:v> City of Malabon</c:v>
                </c:pt>
                <c:pt idx="4">
                  <c:v> City of Mandaluyong</c:v>
                </c:pt>
                <c:pt idx="5">
                  <c:v> Pasay City</c:v>
                </c:pt>
                <c:pt idx="6">
                  <c:v> City of Makati</c:v>
                </c:pt>
                <c:pt idx="7">
                  <c:v> City of Parañaque</c:v>
                </c:pt>
                <c:pt idx="8">
                  <c:v> City of Valenzuela</c:v>
                </c:pt>
                <c:pt idx="9">
                  <c:v> City of Marikina</c:v>
                </c:pt>
                <c:pt idx="10">
                  <c:v> City of Muntinlupa</c:v>
                </c:pt>
                <c:pt idx="11">
                  <c:v> City of Taguig</c:v>
                </c:pt>
                <c:pt idx="12">
                  <c:v> City of Las Piñas</c:v>
                </c:pt>
                <c:pt idx="13">
                  <c:v> City of Pasig</c:v>
                </c:pt>
                <c:pt idx="14">
                  <c:v> City of Caloocan</c:v>
                </c:pt>
                <c:pt idx="15">
                  <c:v> City of Manila</c:v>
                </c:pt>
                <c:pt idx="16">
                  <c:v> Quezon City</c:v>
                </c:pt>
              </c:strCache>
            </c:strRef>
          </c:cat>
          <c:val>
            <c:numRef>
              <c:f>'Table 2'!$C$68:$C$84</c:f>
              <c:numCache>
                <c:formatCode>0.0</c:formatCode>
                <c:ptCount val="17"/>
                <c:pt idx="0">
                  <c:v>0.55247918699393028</c:v>
                </c:pt>
                <c:pt idx="1">
                  <c:v>1.0377992067615343</c:v>
                </c:pt>
                <c:pt idx="2">
                  <c:v>2.2821445315964874</c:v>
                </c:pt>
                <c:pt idx="3">
                  <c:v>3.1666180924262197</c:v>
                </c:pt>
                <c:pt idx="4">
                  <c:v>2.813082098914049</c:v>
                </c:pt>
                <c:pt idx="5">
                  <c:v>3.0639786104388151</c:v>
                </c:pt>
                <c:pt idx="6">
                  <c:v>3.9167733188032994</c:v>
                </c:pt>
                <c:pt idx="7">
                  <c:v>5.066082086242508</c:v>
                </c:pt>
                <c:pt idx="8">
                  <c:v>5.0420061583689186</c:v>
                </c:pt>
                <c:pt idx="9">
                  <c:v>4.1030449712989592</c:v>
                </c:pt>
                <c:pt idx="10">
                  <c:v>3.9725280991421363</c:v>
                </c:pt>
                <c:pt idx="11">
                  <c:v>5.2827654371048061</c:v>
                </c:pt>
                <c:pt idx="12">
                  <c:v>4.7404234828997556</c:v>
                </c:pt>
                <c:pt idx="13">
                  <c:v>5.6831861322655453</c:v>
                </c:pt>
                <c:pt idx="14">
                  <c:v>12.143137726978978</c:v>
                </c:pt>
                <c:pt idx="15">
                  <c:v>15.2717411964469</c:v>
                </c:pt>
                <c:pt idx="16">
                  <c:v>21.862209663317156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F-4890-82CE-DBD52E87F992}"/>
            </c:ext>
          </c:extLst>
        </c:ser>
        <c:ser>
          <c:idx val="1"/>
          <c:order val="1"/>
          <c:tx>
            <c:strRef>
              <c:f>'Table 2'!$D$67</c:f>
              <c:strCache>
                <c:ptCount val="1"/>
                <c:pt idx="0">
                  <c:v>Place of Occurrence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2'!$B$68:$B$84</c:f>
              <c:strCache>
                <c:ptCount val="17"/>
                <c:pt idx="0">
                  <c:v> Pateros</c:v>
                </c:pt>
                <c:pt idx="1">
                  <c:v> City of San Juan</c:v>
                </c:pt>
                <c:pt idx="2">
                  <c:v> City of Navotas</c:v>
                </c:pt>
                <c:pt idx="3">
                  <c:v> City of Malabon</c:v>
                </c:pt>
                <c:pt idx="4">
                  <c:v> City of Mandaluyong</c:v>
                </c:pt>
                <c:pt idx="5">
                  <c:v> Pasay City</c:v>
                </c:pt>
                <c:pt idx="6">
                  <c:v> City of Makati</c:v>
                </c:pt>
                <c:pt idx="7">
                  <c:v> City of Parañaque</c:v>
                </c:pt>
                <c:pt idx="8">
                  <c:v> City of Valenzuela</c:v>
                </c:pt>
                <c:pt idx="9">
                  <c:v> City of Marikina</c:v>
                </c:pt>
                <c:pt idx="10">
                  <c:v> City of Muntinlupa</c:v>
                </c:pt>
                <c:pt idx="11">
                  <c:v> City of Taguig</c:v>
                </c:pt>
                <c:pt idx="12">
                  <c:v> City of Las Piñas</c:v>
                </c:pt>
                <c:pt idx="13">
                  <c:v> City of Pasig</c:v>
                </c:pt>
                <c:pt idx="14">
                  <c:v> City of Caloocan</c:v>
                </c:pt>
                <c:pt idx="15">
                  <c:v> City of Manila</c:v>
                </c:pt>
                <c:pt idx="16">
                  <c:v> Quezon City</c:v>
                </c:pt>
              </c:strCache>
            </c:strRef>
          </c:cat>
          <c:val>
            <c:numRef>
              <c:f>'Table 2'!$D$68:$D$84</c:f>
              <c:numCache>
                <c:formatCode>#,##0.0_ ;\-#,##0.0\ </c:formatCode>
                <c:ptCount val="17"/>
                <c:pt idx="0">
                  <c:v>0.31668346048654095</c:v>
                </c:pt>
                <c:pt idx="1">
                  <c:v>1.1183576751447775</c:v>
                </c:pt>
                <c:pt idx="2">
                  <c:v>1.3674967611918813</c:v>
                </c:pt>
                <c:pt idx="3">
                  <c:v>1.854702085017329</c:v>
                </c:pt>
                <c:pt idx="4">
                  <c:v>2.1060557407181846</c:v>
                </c:pt>
                <c:pt idx="5">
                  <c:v>2.503570993566675</c:v>
                </c:pt>
                <c:pt idx="6">
                  <c:v>3.337356468204316</c:v>
                </c:pt>
                <c:pt idx="7">
                  <c:v>3.3528584557805803</c:v>
                </c:pt>
                <c:pt idx="8">
                  <c:v>3.8876770271616969</c:v>
                </c:pt>
                <c:pt idx="9">
                  <c:v>3.8965353057767049</c:v>
                </c:pt>
                <c:pt idx="10">
                  <c:v>4.1888585000719738</c:v>
                </c:pt>
                <c:pt idx="11">
                  <c:v>4.2132187662632461</c:v>
                </c:pt>
                <c:pt idx="12">
                  <c:v>4.9528850306164252</c:v>
                </c:pt>
                <c:pt idx="13">
                  <c:v>6.1022466809137317</c:v>
                </c:pt>
                <c:pt idx="14">
                  <c:v>8.9125355715250638</c:v>
                </c:pt>
                <c:pt idx="15">
                  <c:v>20.767126928059703</c:v>
                </c:pt>
                <c:pt idx="16">
                  <c:v>27.121834549501166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F-4890-82CE-DBD52E87F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166129792"/>
        <c:axId val="1166130272"/>
      </c:barChart>
      <c:catAx>
        <c:axId val="11661297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City/Municipality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66130272"/>
        <c:crosses val="autoZero"/>
        <c:auto val="1"/>
        <c:lblAlgn val="ctr"/>
        <c:lblOffset val="100"/>
        <c:noMultiLvlLbl val="0"/>
      </c:catAx>
      <c:valAx>
        <c:axId val="116613027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6612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057179941823421"/>
          <c:y val="0.8063010870664904"/>
          <c:w val="0.30634096192049848"/>
          <c:h val="9.9548698206479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90530940358616"/>
          <c:y val="0.12867782405207148"/>
          <c:w val="0.71564930995268117"/>
          <c:h val="0.75502278802494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3'!$C$40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3'!$B$41:$B$52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 3'!$C$41:$C$52</c:f>
              <c:numCache>
                <c:formatCode>_(* #,##0_);_(* \(#,##0\);_(* "-"_);_(@_)</c:formatCode>
                <c:ptCount val="12"/>
                <c:pt idx="0">
                  <c:v>9280</c:v>
                </c:pt>
                <c:pt idx="1">
                  <c:v>7800</c:v>
                </c:pt>
                <c:pt idx="2">
                  <c:v>7423</c:v>
                </c:pt>
                <c:pt idx="3">
                  <c:v>7687</c:v>
                </c:pt>
                <c:pt idx="4">
                  <c:v>6409</c:v>
                </c:pt>
                <c:pt idx="5">
                  <c:v>7071</c:v>
                </c:pt>
                <c:pt idx="6">
                  <c:v>6778</c:v>
                </c:pt>
                <c:pt idx="7">
                  <c:v>7346</c:v>
                </c:pt>
                <c:pt idx="8">
                  <c:v>7078</c:v>
                </c:pt>
                <c:pt idx="9">
                  <c:v>7546</c:v>
                </c:pt>
                <c:pt idx="10">
                  <c:v>8191</c:v>
                </c:pt>
                <c:pt idx="11">
                  <c:v>7702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6-4184-8214-E0B0E61CD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0573296"/>
        <c:axId val="210574736"/>
      </c:barChart>
      <c:lineChart>
        <c:grouping val="standard"/>
        <c:varyColors val="0"/>
        <c:ser>
          <c:idx val="1"/>
          <c:order val="1"/>
          <c:tx>
            <c:strRef>
              <c:f>'Table 3'!$D$40</c:f>
              <c:strCache>
                <c:ptCount val="1"/>
                <c:pt idx="0">
                  <c:v>Daily Average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'Table 3'!$B$41:$B$52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 3'!$D$41:$D$52</c:f>
              <c:numCache>
                <c:formatCode>#,##0</c:formatCode>
                <c:ptCount val="12"/>
                <c:pt idx="0">
                  <c:v>299.35483870967744</c:v>
                </c:pt>
                <c:pt idx="1">
                  <c:v>278.57142857142856</c:v>
                </c:pt>
                <c:pt idx="2">
                  <c:v>239.45161290322579</c:v>
                </c:pt>
                <c:pt idx="3">
                  <c:v>256.23333333333335</c:v>
                </c:pt>
                <c:pt idx="4">
                  <c:v>206.74193548387098</c:v>
                </c:pt>
                <c:pt idx="5">
                  <c:v>235.7</c:v>
                </c:pt>
                <c:pt idx="6">
                  <c:v>218.64516129032259</c:v>
                </c:pt>
                <c:pt idx="7">
                  <c:v>236.96774193548387</c:v>
                </c:pt>
                <c:pt idx="8">
                  <c:v>235.93333333333334</c:v>
                </c:pt>
                <c:pt idx="9">
                  <c:v>243.41935483870967</c:v>
                </c:pt>
                <c:pt idx="10">
                  <c:v>273.03333333333336</c:v>
                </c:pt>
                <c:pt idx="11">
                  <c:v>248.45161290322579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6-4184-8214-E0B0E61CD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55152"/>
        <c:axId val="210571856"/>
      </c:lineChart>
      <c:catAx>
        <c:axId val="21057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574736"/>
        <c:crosses val="autoZero"/>
        <c:auto val="1"/>
        <c:lblAlgn val="ctr"/>
        <c:lblOffset val="100"/>
        <c:noMultiLvlLbl val="0"/>
      </c:catAx>
      <c:valAx>
        <c:axId val="210574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/>
                  <a:t>Number of Deaths</a:t>
                </a:r>
              </a:p>
            </c:rich>
          </c:tx>
          <c:layout>
            <c:manualLayout>
              <c:xMode val="edge"/>
              <c:yMode val="edge"/>
              <c:x val="5.887172289739339E-2"/>
              <c:y val="0.35517610134195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573296"/>
        <c:crosses val="autoZero"/>
        <c:crossBetween val="between"/>
      </c:valAx>
      <c:valAx>
        <c:axId val="210571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/>
                  <a:t>Daily Average</a:t>
                </a:r>
              </a:p>
            </c:rich>
          </c:tx>
          <c:layout>
            <c:manualLayout>
              <c:xMode val="edge"/>
              <c:yMode val="edge"/>
              <c:x val="0.92631156296330797"/>
              <c:y val="0.3821923804332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455152"/>
        <c:crosses val="max"/>
        <c:crossBetween val="between"/>
      </c:valAx>
      <c:catAx>
        <c:axId val="45745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571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89987344984769"/>
          <c:y val="3.6669311984591585E-2"/>
          <c:w val="0.33051223791750844"/>
          <c:h val="5.4458458820157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57380290926281"/>
          <c:y val="6.3593536304924675E-2"/>
          <c:w val="0.75884521633924962"/>
          <c:h val="0.8541433918325508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'Table 4'!$D$45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6.429303083371253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22-475A-B3FD-66F349BFE80A}"/>
                </c:ext>
              </c:extLst>
            </c:dLbl>
            <c:dLbl>
              <c:idx val="1"/>
              <c:layout>
                <c:manualLayout>
                  <c:x val="-3.786349899474624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22-475A-B3FD-66F349BFE80A}"/>
                </c:ext>
              </c:extLst>
            </c:dLbl>
            <c:dLbl>
              <c:idx val="2"/>
              <c:layout>
                <c:manualLayout>
                  <c:x val="-3.766736225312399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89-40C8-A8DE-DC8B6540F208}"/>
                </c:ext>
              </c:extLst>
            </c:dLbl>
            <c:dLbl>
              <c:idx val="3"/>
              <c:layout>
                <c:manualLayout>
                  <c:x val="-3.34550821444396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89-40C8-A8DE-DC8B6540F208}"/>
                </c:ext>
              </c:extLst>
            </c:dLbl>
            <c:dLbl>
              <c:idx val="4"/>
              <c:layout>
                <c:manualLayout>
                  <c:x val="-4.3222734239374935E-2"/>
                  <c:y val="1.299938996073727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89-40C8-A8DE-DC8B6540F208}"/>
                </c:ext>
              </c:extLst>
            </c:dLbl>
            <c:dLbl>
              <c:idx val="5"/>
              <c:layout>
                <c:manualLayout>
                  <c:x val="-4.9274378780292165E-2"/>
                  <c:y val="1.299938996073727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89-40C8-A8DE-DC8B6540F208}"/>
                </c:ext>
              </c:extLst>
            </c:dLbl>
            <c:dLbl>
              <c:idx val="6"/>
              <c:layout>
                <c:manualLayout>
                  <c:x val="-5.875036749162711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89-40C8-A8DE-DC8B6540F208}"/>
                </c:ext>
              </c:extLst>
            </c:dLbl>
            <c:dLbl>
              <c:idx val="7"/>
              <c:layout>
                <c:manualLayout>
                  <c:x val="-6.5440197780392936E-2"/>
                  <c:y val="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89-40C8-A8DE-DC8B6540F208}"/>
                </c:ext>
              </c:extLst>
            </c:dLbl>
            <c:dLbl>
              <c:idx val="8"/>
              <c:layout>
                <c:manualLayout>
                  <c:x val="-7.132917167599058E-2"/>
                  <c:y val="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89-40C8-A8DE-DC8B6540F208}"/>
                </c:ext>
              </c:extLst>
            </c:dLbl>
            <c:dLbl>
              <c:idx val="9"/>
              <c:layout>
                <c:manualLayout>
                  <c:x val="-9.0585097504954248E-2"/>
                  <c:y val="2.79159773746586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89-40C8-A8DE-DC8B6540F208}"/>
                </c:ext>
              </c:extLst>
            </c:dLbl>
            <c:dLbl>
              <c:idx val="10"/>
              <c:layout>
                <c:manualLayout>
                  <c:x val="-0.10107862499248077"/>
                  <c:y val="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89-40C8-A8DE-DC8B6540F208}"/>
                </c:ext>
              </c:extLst>
            </c:dLbl>
            <c:dLbl>
              <c:idx val="11"/>
              <c:layout>
                <c:manualLayout>
                  <c:x val="-0.1245472545516009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22-475A-B3FD-66F349BFE80A}"/>
                </c:ext>
              </c:extLst>
            </c:dLbl>
            <c:dLbl>
              <c:idx val="12"/>
              <c:layout>
                <c:manualLayout>
                  <c:x val="-0.1453707916383899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22-475A-B3FD-66F349BFE80A}"/>
                </c:ext>
              </c:extLst>
            </c:dLbl>
            <c:dLbl>
              <c:idx val="13"/>
              <c:layout>
                <c:manualLayout>
                  <c:x val="-0.16237474572121133"/>
                  <c:y val="3.249847490184318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22-475A-B3FD-66F349BFE80A}"/>
                </c:ext>
              </c:extLst>
            </c:dLbl>
            <c:dLbl>
              <c:idx val="14"/>
              <c:layout>
                <c:manualLayout>
                  <c:x val="-0.1652401213590793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22-475A-B3FD-66F349BFE80A}"/>
                </c:ext>
              </c:extLst>
            </c:dLbl>
            <c:dLbl>
              <c:idx val="15"/>
              <c:layout>
                <c:manualLayout>
                  <c:x val="-0.1594178678453510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22-475A-B3FD-66F349BFE80A}"/>
                </c:ext>
              </c:extLst>
            </c:dLbl>
            <c:dLbl>
              <c:idx val="16"/>
              <c:layout>
                <c:manualLayout>
                  <c:x val="-0.1107338055865505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22-475A-B3FD-66F349BFE80A}"/>
                </c:ext>
              </c:extLst>
            </c:dLbl>
            <c:dLbl>
              <c:idx val="17"/>
              <c:layout>
                <c:manualLayout>
                  <c:x val="-9.098139539218452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422-475A-B3FD-66F349BFE80A}"/>
                </c:ext>
              </c:extLst>
            </c:dLbl>
            <c:dLbl>
              <c:idx val="18"/>
              <c:layout>
                <c:manualLayout>
                  <c:x val="-8.39079758603540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422-475A-B3FD-66F349BFE80A}"/>
                </c:ext>
              </c:extLst>
            </c:dLbl>
            <c:numFmt formatCode="#,##0.0_ ;#,##0.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4'!$B$46:$C$64</c:f>
              <c:strCache>
                <c:ptCount val="19"/>
                <c:pt idx="0">
                  <c:v>Under 1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 and over</c:v>
                </c:pt>
              </c:strCache>
            </c:strRef>
          </c:cat>
          <c:val>
            <c:numRef>
              <c:f>'Table 4'!$D$46:$D$64</c:f>
              <c:numCache>
                <c:formatCode>0.0</c:formatCode>
                <c:ptCount val="19"/>
                <c:pt idx="0">
                  <c:v>-3.90016217712907</c:v>
                </c:pt>
                <c:pt idx="1">
                  <c:v>-0.89592974961433502</c:v>
                </c:pt>
                <c:pt idx="2">
                  <c:v>-0.60124203947628696</c:v>
                </c:pt>
                <c:pt idx="3">
                  <c:v>-0.769352478145643</c:v>
                </c:pt>
                <c:pt idx="4">
                  <c:v>-1.2578616352201299</c:v>
                </c:pt>
                <c:pt idx="5">
                  <c:v>-1.97381432696491</c:v>
                </c:pt>
                <c:pt idx="6">
                  <c:v>-2.78272220244452</c:v>
                </c:pt>
                <c:pt idx="7">
                  <c:v>-3.4353862584549701</c:v>
                </c:pt>
                <c:pt idx="8">
                  <c:v>-3.9832285115303998</c:v>
                </c:pt>
                <c:pt idx="9">
                  <c:v>-5.3340453304853401</c:v>
                </c:pt>
                <c:pt idx="10">
                  <c:v>-6.7006843083738801</c:v>
                </c:pt>
                <c:pt idx="11">
                  <c:v>-8.8880977809422106</c:v>
                </c:pt>
                <c:pt idx="12">
                  <c:v>-10.399113959099701</c:v>
                </c:pt>
                <c:pt idx="13">
                  <c:v>-11.3603101143151</c:v>
                </c:pt>
                <c:pt idx="14">
                  <c:v>-11.498754004984001</c:v>
                </c:pt>
                <c:pt idx="15">
                  <c:v>-10.0806930105613</c:v>
                </c:pt>
                <c:pt idx="16">
                  <c:v>-7.0547051145128803</c:v>
                </c:pt>
                <c:pt idx="17">
                  <c:v>-4.73675883074245</c:v>
                </c:pt>
                <c:pt idx="18">
                  <c:v>-4.3293382382025998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9-40C8-A8DE-DC8B6540F208}"/>
            </c:ext>
          </c:extLst>
        </c:ser>
        <c:ser>
          <c:idx val="1"/>
          <c:order val="1"/>
          <c:tx>
            <c:strRef>
              <c:f>'Table 4'!$E$45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924875815365428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89-40C8-A8DE-DC8B6540F208}"/>
                </c:ext>
              </c:extLst>
            </c:dLbl>
            <c:dLbl>
              <c:idx val="1"/>
              <c:layout>
                <c:manualLayout>
                  <c:x val="3.709907404818609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22-475A-B3FD-66F349BFE80A}"/>
                </c:ext>
              </c:extLst>
            </c:dLbl>
            <c:dLbl>
              <c:idx val="2"/>
              <c:layout>
                <c:manualLayout>
                  <c:x val="3.301557486704630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89-40C8-A8DE-DC8B6540F208}"/>
                </c:ext>
              </c:extLst>
            </c:dLbl>
            <c:dLbl>
              <c:idx val="3"/>
              <c:layout>
                <c:manualLayout>
                  <c:x val="3.094554854320812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89-40C8-A8DE-DC8B6540F208}"/>
                </c:ext>
              </c:extLst>
            </c:dLbl>
            <c:dLbl>
              <c:idx val="4"/>
              <c:layout>
                <c:manualLayout>
                  <c:x val="3.7847401378803165E-2"/>
                  <c:y val="-1.299938996073727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89-40C8-A8DE-DC8B6540F208}"/>
                </c:ext>
              </c:extLst>
            </c:dLbl>
            <c:dLbl>
              <c:idx val="5"/>
              <c:layout>
                <c:manualLayout>
                  <c:x val="4.210204363470612E-2"/>
                  <c:y val="-1.299938996073727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89-40C8-A8DE-DC8B6540F208}"/>
                </c:ext>
              </c:extLst>
            </c:dLbl>
            <c:dLbl>
              <c:idx val="6"/>
              <c:layout>
                <c:manualLayout>
                  <c:x val="5.067148239556248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89-40C8-A8DE-DC8B6540F208}"/>
                </c:ext>
              </c:extLst>
            </c:dLbl>
            <c:dLbl>
              <c:idx val="7"/>
              <c:layout>
                <c:manualLayout>
                  <c:x val="5.4498478775293381E-2"/>
                  <c:y val="-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89-40C8-A8DE-DC8B6540F208}"/>
                </c:ext>
              </c:extLst>
            </c:dLbl>
            <c:dLbl>
              <c:idx val="8"/>
              <c:layout>
                <c:manualLayout>
                  <c:x val="5.5575324557590913E-2"/>
                  <c:y val="-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89-40C8-A8DE-DC8B6540F208}"/>
                </c:ext>
              </c:extLst>
            </c:dLbl>
            <c:dLbl>
              <c:idx val="9"/>
              <c:layout>
                <c:manualLayout>
                  <c:x val="6.6607274936266156E-2"/>
                  <c:y val="-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89-40C8-A8DE-DC8B6540F208}"/>
                </c:ext>
              </c:extLst>
            </c:dLbl>
            <c:dLbl>
              <c:idx val="10"/>
              <c:layout>
                <c:manualLayout>
                  <c:x val="7.8405132936654187E-2"/>
                  <c:y val="-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89-40C8-A8DE-DC8B6540F208}"/>
                </c:ext>
              </c:extLst>
            </c:dLbl>
            <c:dLbl>
              <c:idx val="11"/>
              <c:layout>
                <c:manualLayout>
                  <c:x val="9.420875557803563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22-475A-B3FD-66F349BFE80A}"/>
                </c:ext>
              </c:extLst>
            </c:dLbl>
            <c:dLbl>
              <c:idx val="12"/>
              <c:layout>
                <c:manualLayout>
                  <c:x val="0.1133399248834405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22-475A-B3FD-66F349BFE80A}"/>
                </c:ext>
              </c:extLst>
            </c:dLbl>
            <c:dLbl>
              <c:idx val="13"/>
              <c:layout>
                <c:manualLayout>
                  <c:x val="0.12892601789885424"/>
                  <c:y val="-3.249847490184318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22-475A-B3FD-66F349BFE80A}"/>
                </c:ext>
              </c:extLst>
            </c:dLbl>
            <c:dLbl>
              <c:idx val="14"/>
              <c:layout>
                <c:manualLayout>
                  <c:x val="0.1466744867190431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22-475A-B3FD-66F349BFE80A}"/>
                </c:ext>
              </c:extLst>
            </c:dLbl>
            <c:dLbl>
              <c:idx val="15"/>
              <c:layout>
                <c:manualLayout>
                  <c:x val="0.151039905989922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22-475A-B3FD-66F349BFE80A}"/>
                </c:ext>
              </c:extLst>
            </c:dLbl>
            <c:dLbl>
              <c:idx val="16"/>
              <c:layout>
                <c:manualLayout>
                  <c:x val="0.1345449331059332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22-475A-B3FD-66F349BFE80A}"/>
                </c:ext>
              </c:extLst>
            </c:dLbl>
            <c:dLbl>
              <c:idx val="17"/>
              <c:layout>
                <c:manualLayout>
                  <c:x val="0.1357888975590083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22-475A-B3FD-66F349BFE80A}"/>
                </c:ext>
              </c:extLst>
            </c:dLbl>
            <c:dLbl>
              <c:idx val="18"/>
              <c:layout>
                <c:manualLayout>
                  <c:x val="0.1927950036389083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22-475A-B3FD-66F349BFE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4'!$B$46:$C$64</c:f>
              <c:strCache>
                <c:ptCount val="19"/>
                <c:pt idx="0">
                  <c:v>Under 1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 and over</c:v>
                </c:pt>
              </c:strCache>
            </c:strRef>
          </c:cat>
          <c:val>
            <c:numRef>
              <c:f>'Table 4'!$E$46:$E$64</c:f>
              <c:numCache>
                <c:formatCode>0.0</c:formatCode>
                <c:ptCount val="19"/>
                <c:pt idx="0">
                  <c:v>3.7133009635462524</c:v>
                </c:pt>
                <c:pt idx="1">
                  <c:v>0.98367254522126346</c:v>
                </c:pt>
                <c:pt idx="2">
                  <c:v>0.60127298799969808</c:v>
                </c:pt>
                <c:pt idx="3">
                  <c:v>0.70693602354776219</c:v>
                </c:pt>
                <c:pt idx="4">
                  <c:v>0.97109361241792236</c:v>
                </c:pt>
                <c:pt idx="5">
                  <c:v>1.5547560944929433</c:v>
                </c:pt>
                <c:pt idx="6">
                  <c:v>1.8365241892877808</c:v>
                </c:pt>
                <c:pt idx="7">
                  <c:v>2.2742710508440465</c:v>
                </c:pt>
                <c:pt idx="8">
                  <c:v>2.7472389242496664</c:v>
                </c:pt>
                <c:pt idx="9">
                  <c:v>3.9497849002490626</c:v>
                </c:pt>
                <c:pt idx="10">
                  <c:v>4.9485521648343358</c:v>
                </c:pt>
                <c:pt idx="11">
                  <c:v>6.4630556743565881</c:v>
                </c:pt>
                <c:pt idx="12">
                  <c:v>7.6278648519459606</c:v>
                </c:pt>
                <c:pt idx="13">
                  <c:v>8.7876424564139981</c:v>
                </c:pt>
                <c:pt idx="14">
                  <c:v>9.9625147802460443</c:v>
                </c:pt>
                <c:pt idx="15">
                  <c:v>10.115977760446803</c:v>
                </c:pt>
                <c:pt idx="16">
                  <c:v>9.2706734760622904</c:v>
                </c:pt>
                <c:pt idx="17">
                  <c:v>9.2857681954263001</c:v>
                </c:pt>
                <c:pt idx="18">
                  <c:v>14.194067775289945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9-40C8-A8DE-DC8B6540F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0296735"/>
        <c:axId val="800292895"/>
      </c:barChart>
      <c:catAx>
        <c:axId val="8002967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0292895"/>
        <c:crosses val="autoZero"/>
        <c:auto val="1"/>
        <c:lblAlgn val="ctr"/>
        <c:lblOffset val="100"/>
        <c:noMultiLvlLbl val="0"/>
      </c:catAx>
      <c:valAx>
        <c:axId val="800292895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80029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89092170712675"/>
          <c:y val="0.81346314356152216"/>
          <c:w val="0.15179924747881685"/>
          <c:h val="0.106337974734187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74912399909401"/>
          <c:y val="9.6074077696809632E-2"/>
          <c:w val="0.67500859346896358"/>
          <c:h val="0.825942192008607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85-41C4-96D3-670C1ED9173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85-41C4-96D3-670C1ED9173E}"/>
              </c:ext>
            </c:extLst>
          </c:dPt>
          <c:dPt>
            <c:idx val="2"/>
            <c:bubble3D val="0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285-41C4-96D3-670C1ED9173E}"/>
              </c:ext>
            </c:extLst>
          </c:dPt>
          <c:dLbls>
            <c:dLbl>
              <c:idx val="0"/>
              <c:layout>
                <c:manualLayout>
                  <c:x val="2.069214987122471E-2"/>
                  <c:y val="6.18953065649400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Attended, </a:t>
                    </a:r>
                    <a:fld id="{11E1743C-01D3-45DE-9BAE-33C277D186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85-41C4-96D3-670C1ED9173E}"/>
                </c:ext>
              </c:extLst>
            </c:dLbl>
            <c:dLbl>
              <c:idx val="1"/>
              <c:layout>
                <c:manualLayout>
                  <c:x val="2.5419677545401019E-4"/>
                  <c:y val="-2.81097471511713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Unattended,</a:t>
                    </a:r>
                  </a:p>
                  <a:p>
                    <a:fld id="{1701AF27-868F-41C2-8333-5C590D99A581}" type="VALUE">
                      <a:rPr lang="en-US"/>
                      <a:pPr/>
                      <a:t>[VALUE]</a:t>
                    </a:fld>
                    <a:endParaRPr lang="en-PH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85-41C4-96D3-670C1ED9173E}"/>
                </c:ext>
              </c:extLst>
            </c:dLbl>
            <c:dLbl>
              <c:idx val="2"/>
              <c:layout>
                <c:manualLayout>
                  <c:x val="0.29409635308810472"/>
                  <c:y val="4.14078674948240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Not Stated,</a:t>
                    </a:r>
                  </a:p>
                  <a:p>
                    <a:fld id="{F0811159-1373-4513-AA34-2E9D93738880}" type="VALUE">
                      <a:rPr lang="en-US"/>
                      <a:pPr/>
                      <a:t>[VALUE]</a:t>
                    </a:fld>
                    <a:endParaRPr lang="en-PH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285-41C4-96D3-670C1ED91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5'!$B$45:$B$47</c:f>
              <c:strCache>
                <c:ptCount val="3"/>
                <c:pt idx="0">
                  <c:v>Attended</c:v>
                </c:pt>
                <c:pt idx="1">
                  <c:v>Unattended</c:v>
                </c:pt>
                <c:pt idx="2">
                  <c:v>Not Stated</c:v>
                </c:pt>
              </c:strCache>
            </c:strRef>
          </c:cat>
          <c:val>
            <c:numRef>
              <c:f>'Table 5'!$C$45:$C$47</c:f>
              <c:numCache>
                <c:formatCode>0.0</c:formatCode>
                <c:ptCount val="3"/>
                <c:pt idx="0">
                  <c:v>65.627177921106977</c:v>
                </c:pt>
                <c:pt idx="1">
                  <c:v>33.900173600111508</c:v>
                </c:pt>
                <c:pt idx="2">
                  <c:v>0.47264847878150462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5-41C4-96D3-670C1ED91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20597679097219"/>
          <c:y val="9.6074077696809632E-2"/>
          <c:w val="0.64455174067708543"/>
          <c:h val="0.788675111263266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76-4A8B-A8E1-DCF52E11A8E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76-4A8B-A8E1-DCF52E11A8EE}"/>
              </c:ext>
            </c:extLst>
          </c:dPt>
          <c:dPt>
            <c:idx val="2"/>
            <c:bubble3D val="0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76-4A8B-A8E1-DCF52E11A8EE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76-4A8B-A8E1-DCF52E11A8EE}"/>
              </c:ext>
            </c:extLst>
          </c:dPt>
          <c:dLbls>
            <c:dLbl>
              <c:idx val="0"/>
              <c:layout>
                <c:manualLayout>
                  <c:x val="-2.9963894107146475E-3"/>
                  <c:y val="9.9162387310281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Health Facilities, </a:t>
                    </a:r>
                    <a:fld id="{11E1743C-01D3-45DE-9BAE-33C277D186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76-4A8B-A8E1-DCF52E11A8EE}"/>
                </c:ext>
              </c:extLst>
            </c:dLbl>
            <c:dLbl>
              <c:idx val="1"/>
              <c:layout>
                <c:manualLayout>
                  <c:x val="-3.0202645989048323E-2"/>
                  <c:y val="-1.98281736522065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Home,</a:t>
                    </a:r>
                  </a:p>
                  <a:p>
                    <a:fld id="{1701AF27-868F-41C2-8333-5C590D99A581}" type="VALUE">
                      <a:rPr lang="en-US"/>
                      <a:pPr/>
                      <a:t>[VALUE]</a:t>
                    </a:fld>
                    <a:endParaRPr lang="en-PH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B76-4A8B-A8E1-DCF52E11A8EE}"/>
                </c:ext>
              </c:extLst>
            </c:dLbl>
            <c:dLbl>
              <c:idx val="2"/>
              <c:layout>
                <c:manualLayout>
                  <c:x val="-0.22367027725595218"/>
                  <c:y val="3.72670807453416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Others,</a:t>
                    </a:r>
                  </a:p>
                  <a:p>
                    <a:fld id="{F0811159-1373-4513-AA34-2E9D93738880}" type="VALUE">
                      <a:rPr lang="en-US"/>
                      <a:pPr/>
                      <a:t>[VALUE]</a:t>
                    </a:fld>
                    <a:endParaRPr lang="en-PH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76-4A8B-A8E1-DCF52E11A8EE}"/>
                </c:ext>
              </c:extLst>
            </c:dLbl>
            <c:dLbl>
              <c:idx val="3"/>
              <c:layout>
                <c:manualLayout>
                  <c:x val="0.30116955327750466"/>
                  <c:y val="8.317451965370668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Not Stated, </a:t>
                    </a:r>
                    <a:fld id="{A3D895A6-3CEA-4070-8430-9B359D7DFFF4}" type="VALUE">
                      <a:rPr lang="en-US"/>
                      <a:pPr/>
                      <a:t>[VALUE]</a:t>
                    </a:fld>
                    <a:r>
                      <a:rPr lang="en-US"/>
                      <a:t> (&lt;0.05)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541441837536797"/>
                      <c:h val="9.809523809523809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B76-4A8B-A8E1-DCF52E11A8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6'!$B$46:$B$49</c:f>
              <c:strCache>
                <c:ptCount val="4"/>
                <c:pt idx="0">
                  <c:v>Health Facilities</c:v>
                </c:pt>
                <c:pt idx="1">
                  <c:v>Home</c:v>
                </c:pt>
                <c:pt idx="2">
                  <c:v>Others</c:v>
                </c:pt>
                <c:pt idx="3">
                  <c:v>Not Stated</c:v>
                </c:pt>
              </c:strCache>
            </c:strRef>
          </c:cat>
          <c:val>
            <c:numRef>
              <c:f>'Table 6'!$C$46:$C$49</c:f>
              <c:numCache>
                <c:formatCode>0.0</c:formatCode>
                <c:ptCount val="4"/>
                <c:pt idx="0">
                  <c:v>65.438318698718874</c:v>
                </c:pt>
                <c:pt idx="1">
                  <c:v>33.823122321754823</c:v>
                </c:pt>
                <c:pt idx="2">
                  <c:v>0.73523712504567551</c:v>
                </c:pt>
                <c:pt idx="3" formatCode="#,##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76-4A8B-A8E1-DCF52E11A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PH" sz="1200"/>
              <a:t>Usual Residence</a:t>
            </a:r>
          </a:p>
        </c:rich>
      </c:tx>
      <c:layout>
        <c:manualLayout>
          <c:xMode val="edge"/>
          <c:yMode val="edge"/>
          <c:x val="0.38979843205873782"/>
          <c:y val="0.896453767211516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135367882936204E-2"/>
          <c:y val="4.5730489643827976E-2"/>
          <c:w val="0.93072084126739041"/>
          <c:h val="0.56110309769317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7'!$C$45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7'!$B$46:$B$62</c:f>
              <c:strCache>
                <c:ptCount val="17"/>
                <c:pt idx="0">
                  <c:v> Quezon City</c:v>
                </c:pt>
                <c:pt idx="1">
                  <c:v> City of Manila</c:v>
                </c:pt>
                <c:pt idx="2">
                  <c:v> City of Caloocan</c:v>
                </c:pt>
                <c:pt idx="3">
                  <c:v> City of Taguig</c:v>
                </c:pt>
                <c:pt idx="4">
                  <c:v> City of Pasig</c:v>
                </c:pt>
                <c:pt idx="5">
                  <c:v> City of Muntinlupa</c:v>
                </c:pt>
                <c:pt idx="6">
                  <c:v> City of Parañaque</c:v>
                </c:pt>
                <c:pt idx="7">
                  <c:v> City of Valenzuela</c:v>
                </c:pt>
                <c:pt idx="8">
                  <c:v> City of Las Piñas</c:v>
                </c:pt>
                <c:pt idx="9">
                  <c:v> City of Mandaluyong</c:v>
                </c:pt>
                <c:pt idx="10">
                  <c:v> City of Marikina</c:v>
                </c:pt>
                <c:pt idx="11">
                  <c:v> City of Navotas</c:v>
                </c:pt>
                <c:pt idx="12">
                  <c:v> City of Makati</c:v>
                </c:pt>
                <c:pt idx="13">
                  <c:v> Pasay City</c:v>
                </c:pt>
                <c:pt idx="14">
                  <c:v> City of Malabon</c:v>
                </c:pt>
                <c:pt idx="15">
                  <c:v> City of San Juan</c:v>
                </c:pt>
                <c:pt idx="16">
                  <c:v> Pateros</c:v>
                </c:pt>
              </c:strCache>
            </c:strRef>
          </c:cat>
          <c:val>
            <c:numRef>
              <c:f>'Table 7'!$C$46:$C$62</c:f>
              <c:numCache>
                <c:formatCode>0.0</c:formatCode>
                <c:ptCount val="17"/>
                <c:pt idx="0">
                  <c:v>13.057553956834534</c:v>
                </c:pt>
                <c:pt idx="1">
                  <c:v>7.2661870503597124</c:v>
                </c:pt>
                <c:pt idx="2">
                  <c:v>6.4388489208633093</c:v>
                </c:pt>
                <c:pt idx="3">
                  <c:v>5.2158273381294968</c:v>
                </c:pt>
                <c:pt idx="4">
                  <c:v>3.7769784172661871</c:v>
                </c:pt>
                <c:pt idx="5">
                  <c:v>3.4532374100719423</c:v>
                </c:pt>
                <c:pt idx="6">
                  <c:v>3.1294964028776975</c:v>
                </c:pt>
                <c:pt idx="7">
                  <c:v>2.6618705035971222</c:v>
                </c:pt>
                <c:pt idx="8">
                  <c:v>2.5539568345323742</c:v>
                </c:pt>
                <c:pt idx="9">
                  <c:v>1.9424460431654675</c:v>
                </c:pt>
                <c:pt idx="10">
                  <c:v>1.6906474820143884</c:v>
                </c:pt>
                <c:pt idx="11">
                  <c:v>1.4388489208633095</c:v>
                </c:pt>
                <c:pt idx="12">
                  <c:v>1.3309352517985611</c:v>
                </c:pt>
                <c:pt idx="13">
                  <c:v>1.2949640287769784</c:v>
                </c:pt>
                <c:pt idx="14">
                  <c:v>1.1870503597122302</c:v>
                </c:pt>
                <c:pt idx="15">
                  <c:v>0.28776978417266186</c:v>
                </c:pt>
                <c:pt idx="16">
                  <c:v>0.28776978417266186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C-43E2-B24F-EAC7B96C3F44}"/>
            </c:ext>
          </c:extLst>
        </c:ser>
        <c:ser>
          <c:idx val="1"/>
          <c:order val="1"/>
          <c:tx>
            <c:strRef>
              <c:f>'Table 7'!$D$45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7'!$B$46:$B$62</c:f>
              <c:strCache>
                <c:ptCount val="17"/>
                <c:pt idx="0">
                  <c:v> Quezon City</c:v>
                </c:pt>
                <c:pt idx="1">
                  <c:v> City of Manila</c:v>
                </c:pt>
                <c:pt idx="2">
                  <c:v> City of Caloocan</c:v>
                </c:pt>
                <c:pt idx="3">
                  <c:v> City of Taguig</c:v>
                </c:pt>
                <c:pt idx="4">
                  <c:v> City of Pasig</c:v>
                </c:pt>
                <c:pt idx="5">
                  <c:v> City of Muntinlupa</c:v>
                </c:pt>
                <c:pt idx="6">
                  <c:v> City of Parañaque</c:v>
                </c:pt>
                <c:pt idx="7">
                  <c:v> City of Valenzuela</c:v>
                </c:pt>
                <c:pt idx="8">
                  <c:v> City of Las Piñas</c:v>
                </c:pt>
                <c:pt idx="9">
                  <c:v> City of Mandaluyong</c:v>
                </c:pt>
                <c:pt idx="10">
                  <c:v> City of Marikina</c:v>
                </c:pt>
                <c:pt idx="11">
                  <c:v> City of Navotas</c:v>
                </c:pt>
                <c:pt idx="12">
                  <c:v> City of Makati</c:v>
                </c:pt>
                <c:pt idx="13">
                  <c:v> Pasay City</c:v>
                </c:pt>
                <c:pt idx="14">
                  <c:v> City of Malabon</c:v>
                </c:pt>
                <c:pt idx="15">
                  <c:v> City of San Juan</c:v>
                </c:pt>
                <c:pt idx="16">
                  <c:v> Pateros</c:v>
                </c:pt>
              </c:strCache>
            </c:strRef>
          </c:cat>
          <c:val>
            <c:numRef>
              <c:f>'Table 7'!$D$46:$D$62</c:f>
              <c:numCache>
                <c:formatCode>0.0</c:formatCode>
                <c:ptCount val="17"/>
                <c:pt idx="0">
                  <c:v>10.287769784172662</c:v>
                </c:pt>
                <c:pt idx="1">
                  <c:v>6.2230215827338125</c:v>
                </c:pt>
                <c:pt idx="2">
                  <c:v>4.4964028776978413</c:v>
                </c:pt>
                <c:pt idx="3">
                  <c:v>2.7338129496402876</c:v>
                </c:pt>
                <c:pt idx="4">
                  <c:v>2.6618705035971222</c:v>
                </c:pt>
                <c:pt idx="5">
                  <c:v>1.9784172661870503</c:v>
                </c:pt>
                <c:pt idx="6">
                  <c:v>2.5179856115107913</c:v>
                </c:pt>
                <c:pt idx="7">
                  <c:v>2.1223021582733814</c:v>
                </c:pt>
                <c:pt idx="8">
                  <c:v>2.2661870503597124</c:v>
                </c:pt>
                <c:pt idx="9">
                  <c:v>1.5107913669064748</c:v>
                </c:pt>
                <c:pt idx="10">
                  <c:v>1.2949640287769784</c:v>
                </c:pt>
                <c:pt idx="11">
                  <c:v>1.0431654676258995</c:v>
                </c:pt>
                <c:pt idx="12">
                  <c:v>1.079136690647482</c:v>
                </c:pt>
                <c:pt idx="13">
                  <c:v>1.1151079136690647</c:v>
                </c:pt>
                <c:pt idx="14">
                  <c:v>1.4748201438848922</c:v>
                </c:pt>
                <c:pt idx="15">
                  <c:v>0.1079136690647482</c:v>
                </c:pt>
                <c:pt idx="16">
                  <c:v>7.1942446043165464E-2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C-43E2-B24F-EAC7B96C3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4411600"/>
        <c:axId val="534414480"/>
      </c:barChart>
      <c:catAx>
        <c:axId val="53441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414480"/>
        <c:crosses val="autoZero"/>
        <c:auto val="1"/>
        <c:lblAlgn val="ctr"/>
        <c:lblOffset val="100"/>
        <c:noMultiLvlLbl val="0"/>
      </c:catAx>
      <c:valAx>
        <c:axId val="53441448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53441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73219769097483"/>
          <c:y val="7.7541061776056033E-2"/>
          <c:w val="0.20624620451855283"/>
          <c:h val="6.6620045550895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PH" sz="14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Usual</a:t>
            </a:r>
            <a:r>
              <a:rPr lang="en-PH" sz="14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Residence</a:t>
            </a:r>
            <a:endParaRPr lang="en-PH" sz="14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7942137269238901"/>
          <c:y val="0.90571958351162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343059315273379E-2"/>
          <c:y val="9.8786526101094493E-2"/>
          <c:w val="0.92563761486353946"/>
          <c:h val="0.54293004969294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8'!$C$44</c:f>
              <c:strCache>
                <c:ptCount val="1"/>
                <c:pt idx="0">
                  <c:v>Place of Occurrence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8'!$B$45:$B$61</c:f>
              <c:strCache>
                <c:ptCount val="17"/>
                <c:pt idx="0">
                  <c:v> Quezon City</c:v>
                </c:pt>
                <c:pt idx="1">
                  <c:v> City of Manila</c:v>
                </c:pt>
                <c:pt idx="2">
                  <c:v> City of Caloocan</c:v>
                </c:pt>
                <c:pt idx="3">
                  <c:v> City of Marikina</c:v>
                </c:pt>
                <c:pt idx="4">
                  <c:v> City of Taguig</c:v>
                </c:pt>
                <c:pt idx="5">
                  <c:v> City of Pasig</c:v>
                </c:pt>
                <c:pt idx="6">
                  <c:v> City of Las Piñas</c:v>
                </c:pt>
                <c:pt idx="7">
                  <c:v> City of Valenzuela</c:v>
                </c:pt>
                <c:pt idx="8">
                  <c:v> City of Makati</c:v>
                </c:pt>
                <c:pt idx="9">
                  <c:v> City of Parañaque</c:v>
                </c:pt>
                <c:pt idx="10">
                  <c:v> City of Muntinlupa</c:v>
                </c:pt>
                <c:pt idx="11">
                  <c:v> City of Mandaluyong</c:v>
                </c:pt>
                <c:pt idx="12">
                  <c:v> City of Navotas</c:v>
                </c:pt>
                <c:pt idx="13">
                  <c:v> Pasay City</c:v>
                </c:pt>
                <c:pt idx="14">
                  <c:v> City of Malabon</c:v>
                </c:pt>
                <c:pt idx="15">
                  <c:v> City of San Juan</c:v>
                </c:pt>
                <c:pt idx="16">
                  <c:v> Pateros</c:v>
                </c:pt>
              </c:strCache>
            </c:strRef>
          </c:cat>
          <c:val>
            <c:numRef>
              <c:f>'Table 8'!$C$45:$C$61</c:f>
              <c:numCache>
                <c:formatCode>_(* #,##0_);_(* \(#,##0\);_(* "-"_);_(@_)</c:formatCode>
                <c:ptCount val="17"/>
                <c:pt idx="0">
                  <c:v>86</c:v>
                </c:pt>
                <c:pt idx="1">
                  <c:v>44</c:v>
                </c:pt>
                <c:pt idx="2">
                  <c:v>31</c:v>
                </c:pt>
                <c:pt idx="3">
                  <c:v>22</c:v>
                </c:pt>
                <c:pt idx="4">
                  <c:v>17</c:v>
                </c:pt>
                <c:pt idx="5">
                  <c:v>16</c:v>
                </c:pt>
                <c:pt idx="6">
                  <c:v>12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 formatCode="#,##0_ ;\-#,##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2-4BDC-82DC-7C2EB6407A30}"/>
            </c:ext>
          </c:extLst>
        </c:ser>
        <c:ser>
          <c:idx val="1"/>
          <c:order val="1"/>
          <c:tx>
            <c:strRef>
              <c:f>'Table 8'!$D$44</c:f>
              <c:strCache>
                <c:ptCount val="1"/>
                <c:pt idx="0">
                  <c:v>Usual Residence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8'!$B$45:$B$61</c:f>
              <c:strCache>
                <c:ptCount val="17"/>
                <c:pt idx="0">
                  <c:v> Quezon City</c:v>
                </c:pt>
                <c:pt idx="1">
                  <c:v> City of Manila</c:v>
                </c:pt>
                <c:pt idx="2">
                  <c:v> City of Caloocan</c:v>
                </c:pt>
                <c:pt idx="3">
                  <c:v> City of Marikina</c:v>
                </c:pt>
                <c:pt idx="4">
                  <c:v> City of Taguig</c:v>
                </c:pt>
                <c:pt idx="5">
                  <c:v> City of Pasig</c:v>
                </c:pt>
                <c:pt idx="6">
                  <c:v> City of Las Piñas</c:v>
                </c:pt>
                <c:pt idx="7">
                  <c:v> City of Valenzuela</c:v>
                </c:pt>
                <c:pt idx="8">
                  <c:v> City of Makati</c:v>
                </c:pt>
                <c:pt idx="9">
                  <c:v> City of Parañaque</c:v>
                </c:pt>
                <c:pt idx="10">
                  <c:v> City of Muntinlupa</c:v>
                </c:pt>
                <c:pt idx="11">
                  <c:v> City of Mandaluyong</c:v>
                </c:pt>
                <c:pt idx="12">
                  <c:v> City of Navotas</c:v>
                </c:pt>
                <c:pt idx="13">
                  <c:v> Pasay City</c:v>
                </c:pt>
                <c:pt idx="14">
                  <c:v> City of Malabon</c:v>
                </c:pt>
                <c:pt idx="15">
                  <c:v> City of San Juan</c:v>
                </c:pt>
                <c:pt idx="16">
                  <c:v> Pateros</c:v>
                </c:pt>
              </c:strCache>
            </c:strRef>
          </c:cat>
          <c:val>
            <c:numRef>
              <c:f>'Table 8'!$D$45:$D$61</c:f>
              <c:numCache>
                <c:formatCode>_(* #,##0_);_(* \(#,##0\);_(* "-"_);_(@_)</c:formatCode>
                <c:ptCount val="17"/>
                <c:pt idx="0">
                  <c:v>58</c:v>
                </c:pt>
                <c:pt idx="1">
                  <c:v>15</c:v>
                </c:pt>
                <c:pt idx="2">
                  <c:v>41</c:v>
                </c:pt>
                <c:pt idx="3">
                  <c:v>9</c:v>
                </c:pt>
                <c:pt idx="4">
                  <c:v>19</c:v>
                </c:pt>
                <c:pt idx="5">
                  <c:v>11</c:v>
                </c:pt>
                <c:pt idx="6">
                  <c:v>9</c:v>
                </c:pt>
                <c:pt idx="7">
                  <c:v>12</c:v>
                </c:pt>
                <c:pt idx="8">
                  <c:v>7</c:v>
                </c:pt>
                <c:pt idx="9">
                  <c:v>17</c:v>
                </c:pt>
                <c:pt idx="10">
                  <c:v>6</c:v>
                </c:pt>
                <c:pt idx="11">
                  <c:v>6</c:v>
                </c:pt>
                <c:pt idx="12">
                  <c:v>11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B-423F-9211-77030E7801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498801440"/>
        <c:axId val="498801920"/>
      </c:barChart>
      <c:catAx>
        <c:axId val="4988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8801920"/>
        <c:crosses val="autoZero"/>
        <c:auto val="1"/>
        <c:lblAlgn val="ctr"/>
        <c:lblOffset val="100"/>
        <c:noMultiLvlLbl val="0"/>
      </c:catAx>
      <c:valAx>
        <c:axId val="498801920"/>
        <c:scaling>
          <c:orientation val="minMax"/>
          <c:max val="70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49880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662770822497902"/>
          <c:y val="0.11712008555992401"/>
          <c:w val="0.17878111929136967"/>
          <c:h val="0.10650958150879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27</xdr:row>
      <xdr:rowOff>52387</xdr:rowOff>
    </xdr:from>
    <xdr:to>
      <xdr:col>5</xdr:col>
      <xdr:colOff>714375</xdr:colOff>
      <xdr:row>41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BB516A-B7D5-95A0-0421-16AD1127A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733426</xdr:colOff>
      <xdr:row>27</xdr:row>
      <xdr:rowOff>9524</xdr:rowOff>
    </xdr:from>
    <xdr:to>
      <xdr:col>11</xdr:col>
      <xdr:colOff>714375</xdr:colOff>
      <xdr:row>41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F1CB9A-EEC8-5868-472B-4FE653610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442912</xdr:colOff>
      <xdr:row>41</xdr:row>
      <xdr:rowOff>152400</xdr:rowOff>
    </xdr:from>
    <xdr:to>
      <xdr:col>10</xdr:col>
      <xdr:colOff>381000</xdr:colOff>
      <xdr:row>62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A0FC28-0B9C-3522-9213-870F79D4CD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400049</xdr:colOff>
      <xdr:row>62</xdr:row>
      <xdr:rowOff>100011</xdr:rowOff>
    </xdr:from>
    <xdr:to>
      <xdr:col>9</xdr:col>
      <xdr:colOff>695324</xdr:colOff>
      <xdr:row>80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DB0FED-0EF0-B669-64BA-948DE0A2F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37</xdr:row>
      <xdr:rowOff>185737</xdr:rowOff>
    </xdr:from>
    <xdr:to>
      <xdr:col>11</xdr:col>
      <xdr:colOff>371475</xdr:colOff>
      <xdr:row>60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88BB95-98DC-13AC-DD54-E6CC816B07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0.05477</cdr:x>
      <cdr:y>0.76109</cdr:y>
    </cdr:from>
    <cdr:to>
      <cdr:x>0.9858</cdr:x>
      <cdr:y>0.83617</cdr:y>
    </cdr:to>
    <cdr:sp macro="" textlink="">
      <cdr:nvSpPr>
        <cdr:cNvPr id="2" name="TextBox 7">
          <a:extLst xmlns:a="http://schemas.openxmlformats.org/drawingml/2006/main">
            <a:ext uri="{FF2B5EF4-FFF2-40B4-BE49-F238E27FC236}">
              <a16:creationId xmlns:a16="http://schemas.microsoft.com/office/drawing/2014/main" id="{7785557A-E868-75C6-6988-B6EBDFBE1297}"/>
            </a:ext>
          </a:extLst>
        </cdr:cNvPr>
        <cdr:cNvSpPr txBox="1"/>
      </cdr:nvSpPr>
      <cdr:spPr>
        <a:xfrm xmlns:a="http://schemas.openxmlformats.org/drawingml/2006/main">
          <a:off x="257190" y="2124081"/>
          <a:ext cx="4371953" cy="2095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en-PH" sz="6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2013-2014     2014-2015     2015-2016   2016-2017    2017-2018    2018-2019    2019-2020     2020-2021    2021-2022</a:t>
          </a:r>
          <a:endParaRPr lang="en-PH" sz="1100">
            <a:solidFill>
              <a:sysClr val="windowText" lastClr="000000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576261</xdr:colOff>
      <xdr:row>64</xdr:row>
      <xdr:rowOff>23812</xdr:rowOff>
    </xdr:from>
    <xdr:to>
      <xdr:col>12</xdr:col>
      <xdr:colOff>171450</xdr:colOff>
      <xdr:row>88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575CDA6-9E78-22F7-FC0E-00D813410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890586</xdr:colOff>
      <xdr:row>38</xdr:row>
      <xdr:rowOff>71436</xdr:rowOff>
    </xdr:from>
    <xdr:to>
      <xdr:col>11</xdr:col>
      <xdr:colOff>581025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5F4238-922F-3030-A40D-78DB80386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79404</xdr:colOff>
      <xdr:row>44</xdr:row>
      <xdr:rowOff>33335</xdr:rowOff>
    </xdr:from>
    <xdr:to>
      <xdr:col>12</xdr:col>
      <xdr:colOff>514350</xdr:colOff>
      <xdr:row>63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29D096-07F8-35CB-687B-A7FBCFE17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525236</xdr:colOff>
      <xdr:row>38</xdr:row>
      <xdr:rowOff>100693</xdr:rowOff>
    </xdr:from>
    <xdr:to>
      <xdr:col>8</xdr:col>
      <xdr:colOff>134711</xdr:colOff>
      <xdr:row>54</xdr:row>
      <xdr:rowOff>119743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4BA6EA-8DF5-CDEC-6991-24D8A6950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477611</xdr:colOff>
      <xdr:row>41</xdr:row>
      <xdr:rowOff>53068</xdr:rowOff>
    </xdr:from>
    <xdr:to>
      <xdr:col>8</xdr:col>
      <xdr:colOff>87086</xdr:colOff>
      <xdr:row>57</xdr:row>
      <xdr:rowOff>72118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3F05CD-03CB-4839-B75B-7F88FA8DC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44</xdr:row>
      <xdr:rowOff>71436</xdr:rowOff>
    </xdr:from>
    <xdr:to>
      <xdr:col>11</xdr:col>
      <xdr:colOff>552450</xdr:colOff>
      <xdr:row>61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52E4E1-77B3-229F-D11B-0BA28DB878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652461</xdr:colOff>
      <xdr:row>38</xdr:row>
      <xdr:rowOff>71436</xdr:rowOff>
    </xdr:from>
    <xdr:to>
      <xdr:col>10</xdr:col>
      <xdr:colOff>752475</xdr:colOff>
      <xdr:row>59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EE682C-61D8-1EBC-3FDC-64644C7BDC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00000"/>
      </a:accent1>
      <a:accent2>
        <a:srgbClr val="FF0000"/>
      </a:accent2>
      <a:accent3>
        <a:srgbClr val="F54D4D"/>
      </a:accent3>
      <a:accent4>
        <a:srgbClr val="FE6666"/>
      </a:accent4>
      <a:accent5>
        <a:srgbClr val="FFA7A7"/>
      </a:accent5>
      <a:accent6>
        <a:srgbClr val="FEB4B4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A669D-1610-47CE-8386-9FAD3838C3A8}">
  <dimension ref="A3:O46"/>
  <sheetViews>
    <sheetView topLeftCell="F7" zoomScaleNormal="100" workbookViewId="0">
      <selection activeCell="E21" sqref="E21"/>
    </sheetView>
  </sheetViews>
  <sheetFormatPr defaultRowHeight="15" x14ac:dyDescent="0.25"/>
  <cols>
    <col min="1" max="1" width="8.42578125" customWidth="1"/>
    <col min="2" max="2" width="15.140625" customWidth="1"/>
    <col min="3" max="12" width="14.140625" customWidth="1"/>
    <col min="13" max="13" width="13.85546875" customWidth="1"/>
  </cols>
  <sheetData>
    <row r="3" spans="1:15" ht="15.75" x14ac:dyDescent="0.25">
      <c r="A3" s="1" t="s">
        <v>143</v>
      </c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1:15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17.25" customHeight="1" thickBot="1" x14ac:dyDescent="0.3">
      <c r="A5" s="44"/>
      <c r="B5" s="44"/>
      <c r="C5" s="45">
        <v>2013</v>
      </c>
      <c r="D5" s="45">
        <v>2014</v>
      </c>
      <c r="E5" s="45">
        <v>2015</v>
      </c>
      <c r="F5" s="45">
        <v>2016</v>
      </c>
      <c r="G5" s="45">
        <v>2017</v>
      </c>
      <c r="H5" s="45">
        <v>2018</v>
      </c>
      <c r="I5" s="45">
        <v>2019</v>
      </c>
      <c r="J5" s="45">
        <v>2020</v>
      </c>
      <c r="K5" s="45">
        <v>2021</v>
      </c>
      <c r="L5" s="45">
        <v>2022</v>
      </c>
    </row>
    <row r="6" spans="1:15" ht="9" customHeight="1" thickTop="1" x14ac:dyDescent="0.2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5" x14ac:dyDescent="0.25">
      <c r="A7" s="104" t="s">
        <v>0</v>
      </c>
      <c r="B7" s="104"/>
      <c r="C7" s="8">
        <v>71050</v>
      </c>
      <c r="D7" s="8">
        <v>72235</v>
      </c>
      <c r="E7" s="8">
        <v>74530</v>
      </c>
      <c r="F7" s="8">
        <v>76839</v>
      </c>
      <c r="G7" s="8">
        <v>75187</v>
      </c>
      <c r="H7" s="8">
        <v>74934</v>
      </c>
      <c r="I7" s="8">
        <v>78599</v>
      </c>
      <c r="J7" s="8">
        <v>84355</v>
      </c>
      <c r="K7" s="8">
        <v>105178</v>
      </c>
      <c r="L7" s="8">
        <v>78917</v>
      </c>
      <c r="N7" s="59">
        <v>90311</v>
      </c>
      <c r="O7" t="s">
        <v>89</v>
      </c>
    </row>
    <row r="8" spans="1:15" x14ac:dyDescent="0.25">
      <c r="A8" s="105" t="s">
        <v>1</v>
      </c>
      <c r="B8" s="105"/>
      <c r="C8" s="10"/>
      <c r="D8" s="10">
        <f>(D7-C7)/C7*100</f>
        <v>1.6678395496129488</v>
      </c>
      <c r="E8" s="10">
        <f t="shared" ref="E8:L8" si="0">(E7-D7)/D7*100</f>
        <v>3.1771302000415309</v>
      </c>
      <c r="F8" s="10">
        <f t="shared" si="0"/>
        <v>3.0980813095397828</v>
      </c>
      <c r="G8" s="10">
        <f t="shared" si="0"/>
        <v>-2.1499498952354923</v>
      </c>
      <c r="H8" s="10">
        <f t="shared" si="0"/>
        <v>-0.33649434077699603</v>
      </c>
      <c r="I8" s="10">
        <f t="shared" si="0"/>
        <v>4.89097072090106</v>
      </c>
      <c r="J8" s="10">
        <f t="shared" si="0"/>
        <v>7.3232483873840639</v>
      </c>
      <c r="K8" s="10">
        <f t="shared" si="0"/>
        <v>24.68496236144864</v>
      </c>
      <c r="L8" s="10">
        <f t="shared" si="0"/>
        <v>-24.968149232729278</v>
      </c>
    </row>
    <row r="9" spans="1:15" x14ac:dyDescent="0.25">
      <c r="A9" s="9" t="s">
        <v>2</v>
      </c>
      <c r="B9" s="9"/>
      <c r="C9" s="11">
        <f>C7/365</f>
        <v>194.65753424657535</v>
      </c>
      <c r="D9" s="11">
        <f>D7/365</f>
        <v>197.9041095890411</v>
      </c>
      <c r="E9" s="11">
        <f>E7/365</f>
        <v>204.1917808219178</v>
      </c>
      <c r="F9" s="11">
        <f>F7/366</f>
        <v>209.94262295081967</v>
      </c>
      <c r="G9" s="11">
        <f>G7/365</f>
        <v>205.99178082191781</v>
      </c>
      <c r="H9" s="11">
        <f>H7/365</f>
        <v>205.2986301369863</v>
      </c>
      <c r="I9" s="11">
        <f>I7/365</f>
        <v>215.33972602739726</v>
      </c>
      <c r="J9" s="11">
        <f>J7/366</f>
        <v>230.47814207650273</v>
      </c>
      <c r="K9" s="11">
        <f>K7/365</f>
        <v>288.15890410958906</v>
      </c>
      <c r="L9" s="11">
        <f>L7/365</f>
        <v>216.21095890410959</v>
      </c>
    </row>
    <row r="10" spans="1:15" x14ac:dyDescent="0.25">
      <c r="A10" s="9" t="s">
        <v>3</v>
      </c>
      <c r="B10" s="9"/>
      <c r="C10" s="16">
        <f t="shared" ref="C10:K10" si="1">C9/24</f>
        <v>8.1107305936073057</v>
      </c>
      <c r="D10" s="16">
        <f t="shared" si="1"/>
        <v>8.2460045662100452</v>
      </c>
      <c r="E10" s="16">
        <f t="shared" si="1"/>
        <v>8.5079908675799079</v>
      </c>
      <c r="F10" s="16">
        <f t="shared" si="1"/>
        <v>8.7476092896174862</v>
      </c>
      <c r="G10" s="16">
        <f t="shared" si="1"/>
        <v>8.5829908675799089</v>
      </c>
      <c r="H10" s="16">
        <f t="shared" si="1"/>
        <v>8.5541095890410954</v>
      </c>
      <c r="I10" s="16">
        <f t="shared" si="1"/>
        <v>8.9724885844748865</v>
      </c>
      <c r="J10" s="16">
        <f t="shared" si="1"/>
        <v>9.6032559198542806</v>
      </c>
      <c r="K10" s="16">
        <f t="shared" si="1"/>
        <v>12.006621004566211</v>
      </c>
      <c r="L10" s="16">
        <f t="shared" ref="L10" si="2">L9/24</f>
        <v>9.0087899543378995</v>
      </c>
    </row>
    <row r="11" spans="1:15" hidden="1" x14ac:dyDescent="0.25">
      <c r="A11" s="105" t="s">
        <v>6</v>
      </c>
      <c r="B11" s="105"/>
      <c r="C11" s="16"/>
      <c r="D11" s="16"/>
      <c r="E11" s="16">
        <f t="shared" ref="E11:L11" si="3">(E7/F25)*1000</f>
        <v>5.7958454838325615</v>
      </c>
      <c r="F11" s="16">
        <f t="shared" si="3"/>
        <v>5.8804613084487505</v>
      </c>
      <c r="G11" s="16">
        <f t="shared" si="3"/>
        <v>5.6681572024617024</v>
      </c>
      <c r="H11" s="16">
        <f t="shared" si="3"/>
        <v>5.5697684971592576</v>
      </c>
      <c r="I11" s="16">
        <f t="shared" si="3"/>
        <v>5.7651386141061236</v>
      </c>
      <c r="J11" s="16">
        <f t="shared" si="3"/>
        <v>6.1106194895403405</v>
      </c>
      <c r="K11" s="16">
        <f t="shared" si="3"/>
        <v>7.5308836182839123</v>
      </c>
      <c r="L11" s="16">
        <f t="shared" si="3"/>
        <v>5.5895479695577626</v>
      </c>
    </row>
    <row r="12" spans="1:15" ht="9" customHeight="1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5" ht="1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5" ht="12.75" customHeight="1" x14ac:dyDescent="0.25">
      <c r="A14" s="13" t="s">
        <v>4</v>
      </c>
      <c r="B14" s="106" t="s">
        <v>90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5" ht="12.75" customHeight="1" x14ac:dyDescent="0.25">
      <c r="A15" s="1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5" ht="12.75" customHeight="1" x14ac:dyDescent="0.25">
      <c r="A16" s="15" t="s">
        <v>5</v>
      </c>
      <c r="B16" s="106" t="s">
        <v>144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3" ht="12.75" customHeight="1" x14ac:dyDescent="0.25">
      <c r="A17" s="1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9" spans="1:13" x14ac:dyDescent="0.25">
      <c r="C19" t="s">
        <v>86</v>
      </c>
      <c r="D19" t="s">
        <v>87</v>
      </c>
      <c r="E19" t="s">
        <v>133</v>
      </c>
    </row>
    <row r="20" spans="1:13" x14ac:dyDescent="0.25">
      <c r="C20" s="64">
        <f>(L7-C7)/C7*100</f>
        <v>11.072484166080224</v>
      </c>
      <c r="D20" s="64">
        <f>(L7-K7)/K7*100</f>
        <v>-24.968149232729278</v>
      </c>
      <c r="E20" s="64">
        <f>(L7/M25)*1000</f>
        <v>5.5895479695577626</v>
      </c>
    </row>
    <row r="23" spans="1:13" ht="15.75" thickBot="1" x14ac:dyDescent="0.3">
      <c r="C23" t="s">
        <v>7</v>
      </c>
    </row>
    <row r="24" spans="1:13" ht="15.75" thickBot="1" x14ac:dyDescent="0.3">
      <c r="C24" s="5">
        <v>2012</v>
      </c>
      <c r="D24" s="5">
        <v>2013</v>
      </c>
      <c r="E24" s="5">
        <v>2014</v>
      </c>
      <c r="F24" s="5">
        <v>2015</v>
      </c>
      <c r="G24" s="5">
        <v>2016</v>
      </c>
      <c r="H24" s="5">
        <v>2017</v>
      </c>
      <c r="I24" s="5">
        <v>2018</v>
      </c>
      <c r="J24" s="5">
        <v>2019</v>
      </c>
      <c r="K24" s="5">
        <v>2020</v>
      </c>
      <c r="L24" s="5">
        <v>2021</v>
      </c>
      <c r="M24" s="5">
        <v>2022</v>
      </c>
    </row>
    <row r="25" spans="1:13" x14ac:dyDescent="0.25">
      <c r="C25" s="8"/>
      <c r="D25" s="8"/>
      <c r="E25" s="8"/>
      <c r="F25" s="8">
        <v>12859211</v>
      </c>
      <c r="G25" s="8">
        <v>13066832</v>
      </c>
      <c r="H25" s="8">
        <v>13264805</v>
      </c>
      <c r="I25" s="8">
        <v>13453701</v>
      </c>
      <c r="J25" s="8">
        <v>13633497</v>
      </c>
      <c r="K25" s="8">
        <v>13804656</v>
      </c>
      <c r="L25" s="8">
        <v>13966223</v>
      </c>
      <c r="M25" s="8">
        <v>14118673</v>
      </c>
    </row>
    <row r="45" spans="3:11" x14ac:dyDescent="0.25">
      <c r="C45" t="s">
        <v>8</v>
      </c>
      <c r="D45" t="s">
        <v>9</v>
      </c>
      <c r="E45" t="s">
        <v>10</v>
      </c>
      <c r="F45" t="s">
        <v>11</v>
      </c>
      <c r="G45" t="s">
        <v>12</v>
      </c>
      <c r="H45" t="s">
        <v>13</v>
      </c>
      <c r="I45" t="s">
        <v>14</v>
      </c>
      <c r="J45" t="s">
        <v>15</v>
      </c>
      <c r="K45" t="s">
        <v>145</v>
      </c>
    </row>
    <row r="46" spans="3:11" x14ac:dyDescent="0.25">
      <c r="C46" s="17">
        <v>1.6678395496129488</v>
      </c>
      <c r="D46" s="17">
        <v>3.1771302000415309</v>
      </c>
      <c r="E46" s="17">
        <v>3.0980813095397828</v>
      </c>
      <c r="F46" s="17">
        <v>-2.1499498952354923</v>
      </c>
      <c r="G46" s="17">
        <v>-0.33649434077699603</v>
      </c>
      <c r="H46" s="17">
        <v>4.89097072090106</v>
      </c>
      <c r="I46" s="17">
        <v>7.3232483873840639</v>
      </c>
      <c r="J46" s="17">
        <v>24.68496236144864</v>
      </c>
      <c r="K46" s="17">
        <v>-24.968149232729278</v>
      </c>
    </row>
  </sheetData>
  <mergeCells count="5">
    <mergeCell ref="A7:B7"/>
    <mergeCell ref="A8:B8"/>
    <mergeCell ref="A11:B11"/>
    <mergeCell ref="B14:L15"/>
    <mergeCell ref="B16:L17"/>
  </mergeCells>
  <pageMargins left="0.59055118110236227" right="0.59055118110236227" top="2.1259842519685042" bottom="0.74803149606299213" header="0.31496062992125984" footer="0.31496062992125984"/>
  <pageSetup paperSize="9" scale="81" orientation="landscape" r:id="rId1"/>
  <ignoredErrors>
    <ignoredError sqref="F9 J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BC57-D630-432B-9BD5-17A9688057E7}">
  <dimension ref="A4:K90"/>
  <sheetViews>
    <sheetView zoomScaleNormal="100" workbookViewId="0">
      <selection activeCell="C13" sqref="C13"/>
    </sheetView>
  </sheetViews>
  <sheetFormatPr defaultRowHeight="15" x14ac:dyDescent="0.25"/>
  <cols>
    <col min="2" max="2" width="51.42578125" customWidth="1"/>
    <col min="3" max="4" width="17" customWidth="1"/>
    <col min="5" max="8" width="15.5703125" customWidth="1"/>
    <col min="9" max="10" width="15.42578125" customWidth="1"/>
    <col min="11" max="12" width="13.140625" customWidth="1"/>
  </cols>
  <sheetData>
    <row r="4" spans="1:11" ht="34.5" customHeight="1" x14ac:dyDescent="0.25">
      <c r="A4" s="107" t="s">
        <v>157</v>
      </c>
      <c r="B4" s="107"/>
      <c r="C4" s="107"/>
      <c r="D4" s="107"/>
      <c r="E4" s="36"/>
      <c r="F4" s="36"/>
      <c r="G4" s="36"/>
      <c r="H4" s="36"/>
      <c r="I4" s="66"/>
      <c r="J4" s="66"/>
      <c r="K4" s="66"/>
    </row>
    <row r="5" spans="1:11" ht="15.75" thickBot="1" x14ac:dyDescent="0.3"/>
    <row r="6" spans="1:11" ht="9" customHeight="1" x14ac:dyDescent="0.25">
      <c r="A6" s="52"/>
      <c r="B6" s="21"/>
      <c r="C6" s="69"/>
      <c r="D6" s="67"/>
    </row>
    <row r="7" spans="1:11" x14ac:dyDescent="0.25">
      <c r="A7" s="121" t="s">
        <v>116</v>
      </c>
      <c r="B7" s="121"/>
      <c r="C7" s="128" t="s">
        <v>0</v>
      </c>
      <c r="D7" s="128" t="s">
        <v>37</v>
      </c>
    </row>
    <row r="8" spans="1:11" x14ac:dyDescent="0.25">
      <c r="A8" s="121"/>
      <c r="B8" s="121"/>
      <c r="C8" s="128"/>
      <c r="D8" s="128"/>
    </row>
    <row r="9" spans="1:11" ht="9" customHeight="1" thickBot="1" x14ac:dyDescent="0.3">
      <c r="A9" s="53"/>
      <c r="B9" s="40"/>
      <c r="C9" s="70"/>
      <c r="D9" s="68"/>
    </row>
    <row r="10" spans="1:11" ht="9" customHeight="1" thickTop="1" x14ac:dyDescent="0.25">
      <c r="A10" s="15"/>
      <c r="B10" s="15"/>
      <c r="C10" s="15"/>
      <c r="D10" s="15"/>
    </row>
    <row r="11" spans="1:11" x14ac:dyDescent="0.25">
      <c r="A11" s="15" t="s">
        <v>117</v>
      </c>
      <c r="B11" s="25"/>
      <c r="C11" s="71"/>
      <c r="D11" s="72"/>
    </row>
    <row r="12" spans="1:11" s="94" customFormat="1" x14ac:dyDescent="0.25">
      <c r="A12" s="93" t="s">
        <v>118</v>
      </c>
      <c r="B12" s="55"/>
      <c r="C12" s="71">
        <f>SUM(C13:C23)</f>
        <v>90311</v>
      </c>
      <c r="D12" s="72">
        <f>SUM(D13:D23)</f>
        <v>99.999999999999986</v>
      </c>
      <c r="F12" s="103">
        <f>SUM(C13:C22)</f>
        <v>66624</v>
      </c>
      <c r="G12" s="103">
        <f>90311-F12</f>
        <v>23687</v>
      </c>
    </row>
    <row r="13" spans="1:11" x14ac:dyDescent="0.25">
      <c r="A13" s="15"/>
      <c r="B13" s="25" t="s">
        <v>121</v>
      </c>
      <c r="C13" s="71">
        <f>SUM(C27,C41)</f>
        <v>23769</v>
      </c>
      <c r="D13" s="72">
        <f>(C13/$C$12)*100</f>
        <v>26.319053050016056</v>
      </c>
    </row>
    <row r="14" spans="1:11" x14ac:dyDescent="0.25">
      <c r="A14" s="15"/>
      <c r="B14" s="25" t="s">
        <v>120</v>
      </c>
      <c r="C14" s="71">
        <f>SUM(C28,C42)</f>
        <v>11850</v>
      </c>
      <c r="D14" s="72">
        <f t="shared" ref="D14:D23" si="0">(C14/$C$12)*100</f>
        <v>13.121325198480804</v>
      </c>
    </row>
    <row r="15" spans="1:11" x14ac:dyDescent="0.25">
      <c r="A15" s="25"/>
      <c r="B15" s="25" t="s">
        <v>122</v>
      </c>
      <c r="C15" s="90">
        <f>SUM(C29,C43)</f>
        <v>7873</v>
      </c>
      <c r="D15" s="72">
        <f t="shared" si="0"/>
        <v>8.7176534419948837</v>
      </c>
    </row>
    <row r="16" spans="1:11" x14ac:dyDescent="0.25">
      <c r="A16" s="25"/>
      <c r="B16" s="25" t="s">
        <v>124</v>
      </c>
      <c r="C16" s="90">
        <f>SUM(C30,C44)</f>
        <v>4945</v>
      </c>
      <c r="D16" s="72">
        <f t="shared" si="0"/>
        <v>5.4755234689019057</v>
      </c>
    </row>
    <row r="17" spans="1:7" x14ac:dyDescent="0.25">
      <c r="A17" s="25"/>
      <c r="B17" s="25" t="s">
        <v>126</v>
      </c>
      <c r="C17" s="90">
        <f>SUM(C31,C45)</f>
        <v>4577</v>
      </c>
      <c r="D17" s="72">
        <f t="shared" si="0"/>
        <v>5.0680426526115312</v>
      </c>
    </row>
    <row r="18" spans="1:7" x14ac:dyDescent="0.25">
      <c r="A18" s="25"/>
      <c r="B18" s="25" t="s">
        <v>125</v>
      </c>
      <c r="C18" s="90">
        <f>SUM(C33,C46)</f>
        <v>3501</v>
      </c>
      <c r="D18" s="72">
        <f t="shared" si="0"/>
        <v>3.8766041788929368</v>
      </c>
    </row>
    <row r="19" spans="1:7" x14ac:dyDescent="0.25">
      <c r="A19" s="25"/>
      <c r="B19" s="25" t="s">
        <v>119</v>
      </c>
      <c r="C19" s="90">
        <f>SUM(C34,C47)</f>
        <v>3442</v>
      </c>
      <c r="D19" s="72">
        <f t="shared" si="0"/>
        <v>3.8112743741072515</v>
      </c>
    </row>
    <row r="20" spans="1:7" x14ac:dyDescent="0.25">
      <c r="A20" s="25"/>
      <c r="B20" s="25" t="s">
        <v>127</v>
      </c>
      <c r="C20" s="90">
        <f>SUM(C32,C48)</f>
        <v>2915</v>
      </c>
      <c r="D20" s="72">
        <f t="shared" si="0"/>
        <v>3.2277352703435902</v>
      </c>
    </row>
    <row r="21" spans="1:7" x14ac:dyDescent="0.25">
      <c r="A21" s="25"/>
      <c r="B21" s="25" t="s">
        <v>128</v>
      </c>
      <c r="C21" s="90">
        <v>1912</v>
      </c>
      <c r="D21" s="72">
        <f t="shared" si="0"/>
        <v>2.1171285889869451</v>
      </c>
    </row>
    <row r="22" spans="1:7" x14ac:dyDescent="0.25">
      <c r="A22" s="25"/>
      <c r="B22" s="25" t="s">
        <v>123</v>
      </c>
      <c r="C22" s="90">
        <f>SUM(C36,C50)</f>
        <v>1840</v>
      </c>
      <c r="D22" s="72">
        <f t="shared" si="0"/>
        <v>2.0374040814518719</v>
      </c>
    </row>
    <row r="23" spans="1:7" x14ac:dyDescent="0.25">
      <c r="A23" s="93" t="s">
        <v>131</v>
      </c>
      <c r="B23" s="25"/>
      <c r="C23" s="90">
        <v>23687</v>
      </c>
      <c r="D23" s="72">
        <f t="shared" si="0"/>
        <v>26.228255694212223</v>
      </c>
    </row>
    <row r="24" spans="1:7" x14ac:dyDescent="0.25">
      <c r="A24" s="25"/>
      <c r="B24" s="25"/>
      <c r="C24" s="90"/>
      <c r="D24" s="72"/>
    </row>
    <row r="25" spans="1:7" x14ac:dyDescent="0.25">
      <c r="A25" s="15" t="s">
        <v>129</v>
      </c>
      <c r="B25" s="25"/>
      <c r="C25" s="71"/>
      <c r="D25" s="72"/>
    </row>
    <row r="26" spans="1:7" s="94" customFormat="1" x14ac:dyDescent="0.25">
      <c r="A26" s="93" t="s">
        <v>118</v>
      </c>
      <c r="B26" s="55"/>
      <c r="C26" s="71">
        <f>SUM(C27:C37)</f>
        <v>50562</v>
      </c>
      <c r="D26" s="72">
        <f>SUM(D27:D37)</f>
        <v>100.00000000000001</v>
      </c>
    </row>
    <row r="27" spans="1:7" x14ac:dyDescent="0.25">
      <c r="A27" s="15"/>
      <c r="B27" s="25" t="s">
        <v>121</v>
      </c>
      <c r="C27" s="71">
        <v>14085</v>
      </c>
      <c r="D27" s="72">
        <f>(C27/$C$26)*100</f>
        <v>27.856888572445708</v>
      </c>
      <c r="E27" s="59"/>
      <c r="F27" s="59">
        <f>SUM(C27:C36)</f>
        <v>36887</v>
      </c>
      <c r="G27" s="59">
        <f>50562-F27</f>
        <v>13675</v>
      </c>
    </row>
    <row r="28" spans="1:7" x14ac:dyDescent="0.25">
      <c r="A28" s="15"/>
      <c r="B28" s="25" t="s">
        <v>120</v>
      </c>
      <c r="C28" s="71">
        <v>5133</v>
      </c>
      <c r="D28" s="72">
        <f>(C28/$C$26)*100</f>
        <v>10.15189272576243</v>
      </c>
    </row>
    <row r="29" spans="1:7" x14ac:dyDescent="0.25">
      <c r="A29" s="25"/>
      <c r="B29" s="25" t="s">
        <v>122</v>
      </c>
      <c r="C29" s="90">
        <v>4649</v>
      </c>
      <c r="D29" s="72">
        <f t="shared" ref="D29:D37" si="1">(C29/$C$26)*100</f>
        <v>9.1946521102804475</v>
      </c>
      <c r="F29" s="25"/>
    </row>
    <row r="30" spans="1:7" x14ac:dyDescent="0.25">
      <c r="A30" s="25"/>
      <c r="B30" s="25" t="s">
        <v>124</v>
      </c>
      <c r="C30" s="90">
        <v>2575</v>
      </c>
      <c r="D30" s="72">
        <f t="shared" si="1"/>
        <v>5.0927574067481514</v>
      </c>
      <c r="F30" s="25"/>
    </row>
    <row r="31" spans="1:7" x14ac:dyDescent="0.25">
      <c r="A31" s="25"/>
      <c r="B31" s="25" t="s">
        <v>126</v>
      </c>
      <c r="C31" s="90">
        <v>2261</v>
      </c>
      <c r="D31" s="72">
        <f t="shared" si="1"/>
        <v>4.4717376686048809</v>
      </c>
    </row>
    <row r="32" spans="1:7" x14ac:dyDescent="0.25">
      <c r="A32" s="25"/>
      <c r="B32" s="25" t="s">
        <v>127</v>
      </c>
      <c r="C32" s="90">
        <v>2012</v>
      </c>
      <c r="D32" s="72">
        <f t="shared" si="1"/>
        <v>3.9792729717970015</v>
      </c>
      <c r="F32" s="25"/>
    </row>
    <row r="33" spans="1:7" x14ac:dyDescent="0.25">
      <c r="A33" s="25"/>
      <c r="B33" s="25" t="s">
        <v>125</v>
      </c>
      <c r="C33" s="90">
        <v>1934</v>
      </c>
      <c r="D33" s="72">
        <f t="shared" si="1"/>
        <v>3.8250069221945333</v>
      </c>
      <c r="F33" s="25"/>
    </row>
    <row r="34" spans="1:7" x14ac:dyDescent="0.25">
      <c r="A34" s="25"/>
      <c r="B34" s="25" t="s">
        <v>119</v>
      </c>
      <c r="C34" s="90">
        <v>1890</v>
      </c>
      <c r="D34" s="72">
        <f t="shared" si="1"/>
        <v>3.7379850480598074</v>
      </c>
      <c r="F34" s="25"/>
    </row>
    <row r="35" spans="1:7" x14ac:dyDescent="0.25">
      <c r="A35" s="25"/>
      <c r="B35" s="25" t="s">
        <v>128</v>
      </c>
      <c r="C35" s="90">
        <v>1253</v>
      </c>
      <c r="D35" s="72">
        <f t="shared" si="1"/>
        <v>2.4781456429729833</v>
      </c>
      <c r="F35" s="25"/>
    </row>
    <row r="36" spans="1:7" x14ac:dyDescent="0.25">
      <c r="A36" s="25"/>
      <c r="B36" s="25" t="s">
        <v>123</v>
      </c>
      <c r="C36" s="90">
        <v>1095</v>
      </c>
      <c r="D36" s="72">
        <f t="shared" si="1"/>
        <v>2.1656580040346505</v>
      </c>
      <c r="F36" s="25"/>
    </row>
    <row r="37" spans="1:7" x14ac:dyDescent="0.25">
      <c r="A37" s="93" t="s">
        <v>131</v>
      </c>
      <c r="B37" s="25"/>
      <c r="C37" s="90">
        <v>13675</v>
      </c>
      <c r="D37" s="72">
        <f t="shared" si="1"/>
        <v>27.046002927099405</v>
      </c>
    </row>
    <row r="38" spans="1:7" x14ac:dyDescent="0.25">
      <c r="A38" s="25"/>
      <c r="B38" s="25"/>
      <c r="C38" s="90"/>
    </row>
    <row r="39" spans="1:7" x14ac:dyDescent="0.25">
      <c r="A39" s="15" t="s">
        <v>130</v>
      </c>
      <c r="B39" s="25"/>
      <c r="C39" s="71"/>
      <c r="D39" s="72"/>
    </row>
    <row r="40" spans="1:7" s="94" customFormat="1" x14ac:dyDescent="0.25">
      <c r="A40" s="93" t="s">
        <v>118</v>
      </c>
      <c r="B40" s="55"/>
      <c r="C40" s="71">
        <f>SUM(C41:C51)</f>
        <v>39749</v>
      </c>
      <c r="D40" s="72">
        <f>SUM(D41:D51)</f>
        <v>100</v>
      </c>
      <c r="F40" s="103">
        <f>SUM(C41:C50)</f>
        <v>29971</v>
      </c>
      <c r="G40" s="103">
        <f>39749-F40</f>
        <v>9778</v>
      </c>
    </row>
    <row r="41" spans="1:7" x14ac:dyDescent="0.25">
      <c r="A41" s="15"/>
      <c r="B41" s="25" t="s">
        <v>121</v>
      </c>
      <c r="C41" s="71">
        <v>9684</v>
      </c>
      <c r="D41" s="72">
        <f>(C41/$C$40)*100</f>
        <v>24.362877053510783</v>
      </c>
    </row>
    <row r="42" spans="1:7" x14ac:dyDescent="0.25">
      <c r="A42" s="15"/>
      <c r="B42" s="25" t="s">
        <v>120</v>
      </c>
      <c r="C42" s="71">
        <v>6717</v>
      </c>
      <c r="D42" s="72">
        <f t="shared" ref="D42:D51" si="2">(C42/$C$40)*100</f>
        <v>16.898538328008254</v>
      </c>
    </row>
    <row r="43" spans="1:7" x14ac:dyDescent="0.25">
      <c r="A43" s="25"/>
      <c r="B43" s="25" t="s">
        <v>122</v>
      </c>
      <c r="C43" s="90">
        <v>3224</v>
      </c>
      <c r="D43" s="72">
        <f t="shared" si="2"/>
        <v>8.1108958715942538</v>
      </c>
    </row>
    <row r="44" spans="1:7" x14ac:dyDescent="0.25">
      <c r="A44" s="25"/>
      <c r="B44" s="25" t="s">
        <v>124</v>
      </c>
      <c r="C44" s="90">
        <v>2370</v>
      </c>
      <c r="D44" s="72">
        <f t="shared" si="2"/>
        <v>5.9624141487836173</v>
      </c>
    </row>
    <row r="45" spans="1:7" x14ac:dyDescent="0.25">
      <c r="A45" s="25"/>
      <c r="B45" s="25" t="s">
        <v>126</v>
      </c>
      <c r="C45" s="90">
        <v>2316</v>
      </c>
      <c r="D45" s="72">
        <f t="shared" si="2"/>
        <v>5.826561674507535</v>
      </c>
    </row>
    <row r="46" spans="1:7" x14ac:dyDescent="0.25">
      <c r="A46" s="25"/>
      <c r="B46" s="25" t="s">
        <v>125</v>
      </c>
      <c r="C46" s="90">
        <v>1567</v>
      </c>
      <c r="D46" s="72">
        <f t="shared" si="2"/>
        <v>3.9422375405670582</v>
      </c>
    </row>
    <row r="47" spans="1:7" x14ac:dyDescent="0.25">
      <c r="A47" s="25"/>
      <c r="B47" s="25" t="s">
        <v>119</v>
      </c>
      <c r="C47" s="90">
        <v>1552</v>
      </c>
      <c r="D47" s="72">
        <f t="shared" si="2"/>
        <v>3.9045007421570355</v>
      </c>
    </row>
    <row r="48" spans="1:7" x14ac:dyDescent="0.25">
      <c r="A48" s="25"/>
      <c r="B48" s="25" t="s">
        <v>127</v>
      </c>
      <c r="C48" s="90">
        <v>903</v>
      </c>
      <c r="D48" s="72">
        <f t="shared" si="2"/>
        <v>2.271755264283378</v>
      </c>
    </row>
    <row r="49" spans="1:11" x14ac:dyDescent="0.25">
      <c r="A49" s="25"/>
      <c r="B49" s="25" t="s">
        <v>132</v>
      </c>
      <c r="C49" s="90">
        <v>893</v>
      </c>
      <c r="D49" s="72">
        <f t="shared" si="2"/>
        <v>2.2465973986766965</v>
      </c>
    </row>
    <row r="50" spans="1:11" x14ac:dyDescent="0.25">
      <c r="A50" s="25"/>
      <c r="B50" s="25" t="s">
        <v>123</v>
      </c>
      <c r="C50" s="90">
        <v>745</v>
      </c>
      <c r="D50" s="72">
        <f t="shared" si="2"/>
        <v>1.8742609876978036</v>
      </c>
    </row>
    <row r="51" spans="1:11" x14ac:dyDescent="0.25">
      <c r="A51" s="93" t="s">
        <v>131</v>
      </c>
      <c r="B51" s="25"/>
      <c r="C51" s="90">
        <v>9778</v>
      </c>
      <c r="D51" s="72">
        <f t="shared" si="2"/>
        <v>24.59936099021359</v>
      </c>
    </row>
    <row r="52" spans="1:11" ht="9" customHeight="1" thickBot="1" x14ac:dyDescent="0.3">
      <c r="A52" s="39"/>
      <c r="B52" s="39"/>
      <c r="C52" s="49"/>
      <c r="D52" s="49"/>
    </row>
    <row r="53" spans="1:11" ht="9" customHeight="1" x14ac:dyDescent="0.25"/>
    <row r="54" spans="1:11" ht="12.75" customHeight="1" x14ac:dyDescent="0.25">
      <c r="A54" s="13" t="s">
        <v>4</v>
      </c>
      <c r="B54" s="106" t="s">
        <v>90</v>
      </c>
      <c r="C54" s="106"/>
      <c r="D54" s="106"/>
      <c r="E54" s="33"/>
      <c r="F54" s="33"/>
      <c r="G54" s="33"/>
      <c r="H54" s="33"/>
      <c r="I54" s="33"/>
      <c r="J54" s="33"/>
      <c r="K54" s="33"/>
    </row>
    <row r="55" spans="1:11" ht="12.75" customHeight="1" x14ac:dyDescent="0.25">
      <c r="A55" s="13"/>
      <c r="B55" s="106"/>
      <c r="C55" s="106"/>
      <c r="D55" s="106"/>
      <c r="E55" s="33"/>
      <c r="F55" s="33"/>
      <c r="G55" s="33"/>
      <c r="H55" s="33"/>
      <c r="I55" s="33"/>
      <c r="J55" s="33"/>
      <c r="K55" s="33"/>
    </row>
    <row r="56" spans="1:11" ht="12.75" customHeight="1" x14ac:dyDescent="0.25">
      <c r="A56" s="13"/>
      <c r="B56" s="106"/>
      <c r="C56" s="106"/>
      <c r="D56" s="106"/>
      <c r="E56" s="33"/>
      <c r="F56" s="33"/>
      <c r="G56" s="33"/>
      <c r="H56" s="33"/>
      <c r="I56" s="33"/>
      <c r="J56" s="33"/>
      <c r="K56" s="33"/>
    </row>
    <row r="57" spans="1:11" ht="13.5" customHeight="1" x14ac:dyDescent="0.25">
      <c r="A57" s="15" t="s">
        <v>5</v>
      </c>
      <c r="B57" s="115" t="s">
        <v>53</v>
      </c>
      <c r="C57" s="115"/>
      <c r="D57" s="115"/>
      <c r="E57" s="80"/>
      <c r="F57" s="80"/>
      <c r="G57" s="80"/>
      <c r="H57" s="80"/>
      <c r="I57" s="80"/>
      <c r="J57" s="80"/>
    </row>
    <row r="58" spans="1:11" ht="13.5" customHeight="1" x14ac:dyDescent="0.25">
      <c r="A58" s="15"/>
      <c r="B58" s="115" t="s">
        <v>139</v>
      </c>
      <c r="C58" s="115"/>
      <c r="D58" s="115"/>
      <c r="E58" s="80"/>
      <c r="F58" s="80"/>
      <c r="G58" s="80"/>
      <c r="H58" s="80"/>
      <c r="I58" s="80"/>
      <c r="J58" s="80"/>
    </row>
    <row r="59" spans="1:11" ht="13.5" customHeight="1" x14ac:dyDescent="0.25">
      <c r="A59" s="15"/>
      <c r="B59" s="115" t="s">
        <v>140</v>
      </c>
      <c r="C59" s="115"/>
      <c r="D59" s="115"/>
      <c r="E59" s="80"/>
      <c r="F59" s="80"/>
      <c r="G59" s="80"/>
      <c r="H59" s="80"/>
      <c r="I59" s="80"/>
      <c r="J59" s="80"/>
    </row>
    <row r="60" spans="1:11" ht="13.5" customHeight="1" x14ac:dyDescent="0.25">
      <c r="A60" s="15"/>
      <c r="B60" s="115"/>
      <c r="C60" s="115"/>
      <c r="D60" s="115"/>
      <c r="E60" s="82"/>
      <c r="F60" s="82"/>
      <c r="G60" s="82"/>
      <c r="H60" s="82"/>
      <c r="I60" s="82"/>
      <c r="J60" s="82"/>
      <c r="K60" s="82"/>
    </row>
    <row r="66" spans="2:11" x14ac:dyDescent="0.25">
      <c r="B66" s="25"/>
      <c r="C66" s="59"/>
      <c r="D66" s="59"/>
      <c r="E66" s="59"/>
      <c r="F66" s="59"/>
      <c r="G66" s="59"/>
    </row>
    <row r="67" spans="2:11" x14ac:dyDescent="0.25">
      <c r="B67" s="25" t="str">
        <f>B22</f>
        <v>COVID-19, virus not identified</v>
      </c>
      <c r="C67" s="90">
        <f>C22</f>
        <v>1840</v>
      </c>
      <c r="E67" s="23"/>
      <c r="F67" s="23"/>
    </row>
    <row r="68" spans="2:11" x14ac:dyDescent="0.25">
      <c r="B68" s="25" t="str">
        <f>B21</f>
        <v>1-076 Chronic Lower Respiratory diseases</v>
      </c>
      <c r="C68" s="90">
        <f>C21</f>
        <v>1912</v>
      </c>
      <c r="E68" s="95"/>
      <c r="F68" s="65"/>
    </row>
    <row r="69" spans="2:11" x14ac:dyDescent="0.25">
      <c r="B69" s="25" t="str">
        <f>B20</f>
        <v>1-005 Respiratory Tuberculosis</v>
      </c>
      <c r="C69" s="90">
        <f>C20</f>
        <v>2915</v>
      </c>
      <c r="E69" s="95"/>
      <c r="F69" s="65"/>
    </row>
    <row r="70" spans="2:11" x14ac:dyDescent="0.25">
      <c r="B70" s="25" t="str">
        <f>B47</f>
        <v>COVID-19, virus identified</v>
      </c>
      <c r="C70" s="90">
        <f>C19</f>
        <v>3442</v>
      </c>
      <c r="E70" s="95"/>
      <c r="F70" s="65"/>
    </row>
    <row r="71" spans="2:11" x14ac:dyDescent="0.25">
      <c r="B71" s="25" t="str">
        <f>B18</f>
        <v>1-066 Hypertensive diseases</v>
      </c>
      <c r="C71" s="90">
        <f>C18</f>
        <v>3501</v>
      </c>
      <c r="E71" s="95"/>
      <c r="F71" s="65"/>
    </row>
    <row r="72" spans="2:11" x14ac:dyDescent="0.25">
      <c r="B72" s="25" t="str">
        <f>B17</f>
        <v>1-074 Pneumonia</v>
      </c>
      <c r="C72" s="90">
        <f>C17</f>
        <v>4577</v>
      </c>
      <c r="E72" s="65"/>
      <c r="F72" s="65"/>
    </row>
    <row r="73" spans="2:11" x14ac:dyDescent="0.25">
      <c r="B73" s="25" t="str">
        <f>B16</f>
        <v>1-052 Diabetes Mellitus</v>
      </c>
      <c r="C73" s="90">
        <f>C16</f>
        <v>4945</v>
      </c>
      <c r="E73" s="65"/>
      <c r="F73" s="65"/>
    </row>
    <row r="74" spans="2:11" x14ac:dyDescent="0.25">
      <c r="B74" s="25" t="str">
        <f>B15</f>
        <v>1-069 Cerebrovascular diseases</v>
      </c>
      <c r="C74" s="90">
        <f>C15</f>
        <v>7873</v>
      </c>
      <c r="E74" s="65"/>
      <c r="F74" s="65"/>
    </row>
    <row r="75" spans="2:11" x14ac:dyDescent="0.25">
      <c r="B75" s="25" t="str">
        <f>B14</f>
        <v>1-026 Neoplasms</v>
      </c>
      <c r="C75" s="71">
        <f>C14</f>
        <v>11850</v>
      </c>
      <c r="E75" s="65"/>
      <c r="F75" s="65"/>
    </row>
    <row r="76" spans="2:11" x14ac:dyDescent="0.25">
      <c r="B76" s="25" t="str">
        <f>B13</f>
        <v>1-067 Ischaemic Heart diseases</v>
      </c>
      <c r="C76" s="71">
        <f>C13</f>
        <v>23769</v>
      </c>
      <c r="E76" s="65"/>
      <c r="F76" s="65"/>
    </row>
    <row r="77" spans="2:11" x14ac:dyDescent="0.25">
      <c r="B77" s="15"/>
      <c r="C77" s="72"/>
      <c r="D77" s="64"/>
      <c r="E77" s="65"/>
      <c r="F77" s="65"/>
    </row>
    <row r="78" spans="2:11" x14ac:dyDescent="0.25">
      <c r="B78" s="15"/>
      <c r="C78" s="73"/>
      <c r="D78" s="64"/>
      <c r="E78" s="65"/>
      <c r="F78" s="65"/>
    </row>
    <row r="79" spans="2:11" x14ac:dyDescent="0.25">
      <c r="B79" s="15"/>
      <c r="C79" s="73"/>
      <c r="D79" s="64"/>
      <c r="E79" s="65"/>
      <c r="F79" s="65"/>
      <c r="K79" s="75"/>
    </row>
    <row r="80" spans="2:11" x14ac:dyDescent="0.25">
      <c r="B80" s="15"/>
      <c r="C80" s="73"/>
      <c r="D80" s="64"/>
      <c r="E80" s="65"/>
      <c r="F80" s="65"/>
    </row>
    <row r="81" spans="2:6" x14ac:dyDescent="0.25">
      <c r="B81" s="25" t="s">
        <v>121</v>
      </c>
      <c r="C81" s="71">
        <v>26922</v>
      </c>
      <c r="D81" s="64"/>
      <c r="E81" s="65"/>
      <c r="F81" s="65"/>
    </row>
    <row r="82" spans="2:6" x14ac:dyDescent="0.25">
      <c r="B82" s="25" t="s">
        <v>119</v>
      </c>
      <c r="C82" s="71">
        <v>14849</v>
      </c>
      <c r="D82" s="64"/>
      <c r="E82" s="65"/>
      <c r="F82" s="65"/>
    </row>
    <row r="83" spans="2:6" x14ac:dyDescent="0.25">
      <c r="B83" s="25" t="s">
        <v>120</v>
      </c>
      <c r="C83" s="90">
        <v>9134</v>
      </c>
      <c r="D83" s="64"/>
      <c r="E83" s="65"/>
      <c r="F83" s="65"/>
    </row>
    <row r="84" spans="2:6" x14ac:dyDescent="0.25">
      <c r="B84" s="25" t="s">
        <v>122</v>
      </c>
      <c r="C84" s="90">
        <v>7577</v>
      </c>
      <c r="D84" s="64"/>
      <c r="E84" s="65"/>
      <c r="F84" s="65"/>
    </row>
    <row r="85" spans="2:6" x14ac:dyDescent="0.25">
      <c r="B85" s="25" t="s">
        <v>123</v>
      </c>
      <c r="C85" s="90">
        <v>6886</v>
      </c>
    </row>
    <row r="86" spans="2:6" x14ac:dyDescent="0.25">
      <c r="B86" s="25" t="s">
        <v>124</v>
      </c>
      <c r="C86" s="90">
        <v>6020</v>
      </c>
    </row>
    <row r="87" spans="2:6" x14ac:dyDescent="0.25">
      <c r="B87" s="25" t="s">
        <v>125</v>
      </c>
      <c r="C87" s="90">
        <v>4343</v>
      </c>
    </row>
    <row r="88" spans="2:6" x14ac:dyDescent="0.25">
      <c r="B88" s="25" t="s">
        <v>126</v>
      </c>
      <c r="C88" s="90">
        <v>4042</v>
      </c>
    </row>
    <row r="89" spans="2:6" x14ac:dyDescent="0.25">
      <c r="B89" s="25" t="s">
        <v>127</v>
      </c>
      <c r="C89" s="90">
        <v>2435</v>
      </c>
    </row>
    <row r="90" spans="2:6" x14ac:dyDescent="0.25">
      <c r="B90" s="25" t="s">
        <v>128</v>
      </c>
      <c r="C90" s="90">
        <v>1948</v>
      </c>
    </row>
  </sheetData>
  <sortState xmlns:xlrd2="http://schemas.microsoft.com/office/spreadsheetml/2017/richdata2" ref="C67:D76">
    <sortCondition ref="C67:C76"/>
  </sortState>
  <mergeCells count="8">
    <mergeCell ref="B57:D57"/>
    <mergeCell ref="B58:D58"/>
    <mergeCell ref="B59:D60"/>
    <mergeCell ref="A4:D4"/>
    <mergeCell ref="A7:B8"/>
    <mergeCell ref="C7:C8"/>
    <mergeCell ref="D7:D8"/>
    <mergeCell ref="B54:D56"/>
  </mergeCells>
  <pageMargins left="0.9055118110236221" right="0.70866141732283472" top="0.35433070866141736" bottom="0.74803149606299213" header="0.31496062992125984" footer="0.31496062992125984"/>
  <pageSetup paperSize="9" scale="88" orientation="portrait" r:id="rId1"/>
  <rowBreaks count="1" manualBreakCount="1">
    <brk id="60" max="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4F8D-5F54-43D9-8FE9-A6D4CE187B33}">
  <dimension ref="A4:K59"/>
  <sheetViews>
    <sheetView topLeftCell="D37" zoomScaleNormal="100" workbookViewId="0">
      <selection activeCell="H69" sqref="H69"/>
    </sheetView>
  </sheetViews>
  <sheetFormatPr defaultRowHeight="15" x14ac:dyDescent="0.25"/>
  <cols>
    <col min="2" max="2" width="29.28515625" customWidth="1"/>
    <col min="3" max="4" width="18.5703125" customWidth="1"/>
    <col min="5" max="8" width="15.5703125" customWidth="1"/>
    <col min="9" max="10" width="15.42578125" customWidth="1"/>
    <col min="11" max="12" width="13.140625" customWidth="1"/>
  </cols>
  <sheetData>
    <row r="4" spans="1:11" ht="34.5" customHeight="1" x14ac:dyDescent="0.25">
      <c r="A4" s="107" t="s">
        <v>156</v>
      </c>
      <c r="B4" s="107"/>
      <c r="C4" s="107"/>
      <c r="D4" s="107"/>
      <c r="E4" s="107"/>
      <c r="F4" s="107"/>
      <c r="G4" s="107"/>
      <c r="H4" s="107"/>
      <c r="I4" s="66"/>
      <c r="J4" s="66"/>
      <c r="K4" s="66"/>
    </row>
    <row r="5" spans="1:11" ht="15.75" thickBot="1" x14ac:dyDescent="0.3"/>
    <row r="6" spans="1:11" ht="9" customHeight="1" x14ac:dyDescent="0.25">
      <c r="A6" s="52"/>
      <c r="B6" s="21"/>
      <c r="C6" s="69"/>
      <c r="D6" s="67"/>
      <c r="E6" s="41"/>
      <c r="F6" s="41"/>
      <c r="G6" s="41"/>
      <c r="H6" s="41"/>
    </row>
    <row r="7" spans="1:11" ht="15" customHeight="1" x14ac:dyDescent="0.25">
      <c r="A7" s="121" t="s">
        <v>88</v>
      </c>
      <c r="B7" s="121"/>
      <c r="C7" s="119" t="s">
        <v>40</v>
      </c>
      <c r="D7" s="119"/>
      <c r="E7" s="119" t="s">
        <v>135</v>
      </c>
      <c r="F7" s="119"/>
      <c r="G7" s="119"/>
      <c r="H7" s="119"/>
    </row>
    <row r="8" spans="1:11" x14ac:dyDescent="0.25">
      <c r="A8" s="121"/>
      <c r="B8" s="121"/>
      <c r="C8" s="98" t="s">
        <v>0</v>
      </c>
      <c r="D8" s="98" t="s">
        <v>136</v>
      </c>
      <c r="E8" s="98" t="s">
        <v>137</v>
      </c>
      <c r="F8" s="23" t="s">
        <v>136</v>
      </c>
      <c r="G8" s="98" t="s">
        <v>138</v>
      </c>
      <c r="H8" s="23" t="s">
        <v>136</v>
      </c>
    </row>
    <row r="9" spans="1:11" ht="9" customHeight="1" thickBot="1" x14ac:dyDescent="0.3">
      <c r="A9" s="53"/>
      <c r="B9" s="40"/>
      <c r="C9" s="70"/>
      <c r="D9" s="68"/>
      <c r="E9" s="43"/>
      <c r="F9" s="43"/>
      <c r="G9" s="43"/>
      <c r="H9" s="40"/>
    </row>
    <row r="10" spans="1:11" ht="9" customHeight="1" thickTop="1" x14ac:dyDescent="0.25">
      <c r="A10" s="15"/>
      <c r="B10" s="15"/>
      <c r="C10" s="15"/>
      <c r="D10" s="15"/>
      <c r="E10" s="15"/>
      <c r="F10" s="15"/>
      <c r="G10" s="15"/>
      <c r="H10" s="15"/>
    </row>
    <row r="11" spans="1:11" x14ac:dyDescent="0.25">
      <c r="A11" s="15" t="s">
        <v>19</v>
      </c>
      <c r="B11" s="25"/>
      <c r="C11" s="71">
        <f>SUM(C12:C28)</f>
        <v>90311</v>
      </c>
      <c r="D11" s="72">
        <f>SUM(D12:D28)</f>
        <v>100</v>
      </c>
      <c r="E11" s="50">
        <f>SUM(E12:E28)</f>
        <v>89302</v>
      </c>
      <c r="F11" s="73">
        <f>(E11/C11)*100</f>
        <v>98.882749609682094</v>
      </c>
      <c r="G11" s="71">
        <f>SUM(G12:G28)</f>
        <v>1009</v>
      </c>
      <c r="H11" s="51">
        <f>(G11/C11)*100</f>
        <v>1.1172503903179014</v>
      </c>
    </row>
    <row r="12" spans="1:11" x14ac:dyDescent="0.25">
      <c r="A12" s="15" t="s">
        <v>20</v>
      </c>
      <c r="B12" s="25"/>
      <c r="C12" s="71">
        <f>SUM(E12,G12)</f>
        <v>8049</v>
      </c>
      <c r="D12" s="72">
        <f>(C12/$C$11)*100</f>
        <v>8.9125355715250638</v>
      </c>
      <c r="E12" s="50">
        <v>8012</v>
      </c>
      <c r="F12" s="73">
        <f>(E12/C12)*100</f>
        <v>99.540315567151197</v>
      </c>
      <c r="G12" s="50">
        <v>37</v>
      </c>
      <c r="H12" s="51">
        <f t="shared" ref="H12:H28" si="0">(G12/C12)*100</f>
        <v>0.45968443284880112</v>
      </c>
    </row>
    <row r="13" spans="1:11" x14ac:dyDescent="0.25">
      <c r="A13" s="15" t="s">
        <v>21</v>
      </c>
      <c r="B13" s="25"/>
      <c r="C13" s="71">
        <f t="shared" ref="C13:C28" si="1">SUM(E13,G13)</f>
        <v>4473</v>
      </c>
      <c r="D13" s="72">
        <f t="shared" ref="D13:D28" si="2">(C13/$C$11)*100</f>
        <v>4.9528850306164252</v>
      </c>
      <c r="E13" s="50">
        <v>4447</v>
      </c>
      <c r="F13" s="73">
        <f t="shared" ref="F13:F28" si="3">(E13/C13)*100</f>
        <v>99.418734630002234</v>
      </c>
      <c r="G13" s="50">
        <v>26</v>
      </c>
      <c r="H13" s="51">
        <f t="shared" si="0"/>
        <v>0.58126536999776435</v>
      </c>
    </row>
    <row r="14" spans="1:11" x14ac:dyDescent="0.25">
      <c r="A14" s="15" t="s">
        <v>22</v>
      </c>
      <c r="B14" s="25"/>
      <c r="C14" s="71">
        <f t="shared" si="1"/>
        <v>3014</v>
      </c>
      <c r="D14" s="72">
        <f t="shared" si="2"/>
        <v>3.337356468204316</v>
      </c>
      <c r="E14" s="50">
        <v>2978</v>
      </c>
      <c r="F14" s="73">
        <f t="shared" si="3"/>
        <v>98.805573988055741</v>
      </c>
      <c r="G14" s="50">
        <v>36</v>
      </c>
      <c r="H14" s="51">
        <f t="shared" si="0"/>
        <v>1.1944260119442602</v>
      </c>
    </row>
    <row r="15" spans="1:11" x14ac:dyDescent="0.25">
      <c r="A15" s="15" t="s">
        <v>23</v>
      </c>
      <c r="B15" s="25"/>
      <c r="C15" s="71">
        <f t="shared" si="1"/>
        <v>1675</v>
      </c>
      <c r="D15" s="72">
        <f t="shared" si="2"/>
        <v>1.854702085017329</v>
      </c>
      <c r="E15" s="50">
        <v>1672</v>
      </c>
      <c r="F15" s="73">
        <f t="shared" si="3"/>
        <v>99.820895522388071</v>
      </c>
      <c r="G15" s="50">
        <v>3</v>
      </c>
      <c r="H15" s="51">
        <f t="shared" si="0"/>
        <v>0.17910447761194029</v>
      </c>
    </row>
    <row r="16" spans="1:11" x14ac:dyDescent="0.25">
      <c r="A16" s="15" t="s">
        <v>24</v>
      </c>
      <c r="B16" s="25"/>
      <c r="C16" s="71">
        <f t="shared" si="1"/>
        <v>1902</v>
      </c>
      <c r="D16" s="72">
        <f t="shared" si="2"/>
        <v>2.1060557407181846</v>
      </c>
      <c r="E16" s="50">
        <v>1879</v>
      </c>
      <c r="F16" s="73">
        <f t="shared" si="3"/>
        <v>98.790746582544685</v>
      </c>
      <c r="G16" s="50">
        <v>23</v>
      </c>
      <c r="H16" s="51">
        <f t="shared" si="0"/>
        <v>1.2092534174553102</v>
      </c>
    </row>
    <row r="17" spans="1:11" x14ac:dyDescent="0.25">
      <c r="A17" s="15" t="s">
        <v>25</v>
      </c>
      <c r="B17" s="25"/>
      <c r="C17" s="71">
        <f t="shared" si="1"/>
        <v>18755</v>
      </c>
      <c r="D17" s="72">
        <f t="shared" si="2"/>
        <v>20.767126928059703</v>
      </c>
      <c r="E17" s="50">
        <v>18573</v>
      </c>
      <c r="F17" s="73">
        <f t="shared" si="3"/>
        <v>99.029592108770998</v>
      </c>
      <c r="G17" s="50">
        <v>182</v>
      </c>
      <c r="H17" s="51">
        <f t="shared" si="0"/>
        <v>0.97040789122900561</v>
      </c>
    </row>
    <row r="18" spans="1:11" x14ac:dyDescent="0.25">
      <c r="A18" s="15" t="s">
        <v>26</v>
      </c>
      <c r="B18" s="25"/>
      <c r="C18" s="71">
        <f t="shared" si="1"/>
        <v>3519</v>
      </c>
      <c r="D18" s="72">
        <f t="shared" si="2"/>
        <v>3.8965353057767049</v>
      </c>
      <c r="E18" s="50">
        <v>3506</v>
      </c>
      <c r="F18" s="73">
        <f t="shared" si="3"/>
        <v>99.630576868428534</v>
      </c>
      <c r="G18" s="50">
        <v>13</v>
      </c>
      <c r="H18" s="51">
        <f t="shared" si="0"/>
        <v>0.36942313157146917</v>
      </c>
    </row>
    <row r="19" spans="1:11" x14ac:dyDescent="0.25">
      <c r="A19" s="15" t="s">
        <v>27</v>
      </c>
      <c r="B19" s="25"/>
      <c r="C19" s="71">
        <f t="shared" si="1"/>
        <v>3783</v>
      </c>
      <c r="D19" s="72">
        <f t="shared" si="2"/>
        <v>4.1888585000719738</v>
      </c>
      <c r="E19" s="50">
        <v>3726</v>
      </c>
      <c r="F19" s="73">
        <f t="shared" si="3"/>
        <v>98.493259318001591</v>
      </c>
      <c r="G19" s="50">
        <v>57</v>
      </c>
      <c r="H19" s="51">
        <f t="shared" si="0"/>
        <v>1.5067406819984139</v>
      </c>
    </row>
    <row r="20" spans="1:11" x14ac:dyDescent="0.25">
      <c r="A20" s="15" t="s">
        <v>28</v>
      </c>
      <c r="B20" s="25"/>
      <c r="C20" s="71">
        <f t="shared" si="1"/>
        <v>1235</v>
      </c>
      <c r="D20" s="72">
        <f t="shared" si="2"/>
        <v>1.3674967611918813</v>
      </c>
      <c r="E20" s="50">
        <v>1232</v>
      </c>
      <c r="F20" s="73">
        <f t="shared" si="3"/>
        <v>99.757085020242926</v>
      </c>
      <c r="G20" s="50">
        <v>3</v>
      </c>
      <c r="H20" s="51">
        <f t="shared" si="0"/>
        <v>0.24291497975708504</v>
      </c>
    </row>
    <row r="21" spans="1:11" x14ac:dyDescent="0.25">
      <c r="A21" s="15" t="s">
        <v>29</v>
      </c>
      <c r="B21" s="25"/>
      <c r="C21" s="71">
        <f t="shared" si="1"/>
        <v>3028</v>
      </c>
      <c r="D21" s="72">
        <f t="shared" si="2"/>
        <v>3.3528584557805803</v>
      </c>
      <c r="E21" s="50">
        <v>3008</v>
      </c>
      <c r="F21" s="73">
        <f t="shared" si="3"/>
        <v>99.339498018494055</v>
      </c>
      <c r="G21" s="50">
        <v>20</v>
      </c>
      <c r="H21" s="51">
        <f t="shared" si="0"/>
        <v>0.66050198150594452</v>
      </c>
    </row>
    <row r="22" spans="1:11" x14ac:dyDescent="0.25">
      <c r="A22" s="15" t="s">
        <v>30</v>
      </c>
      <c r="B22" s="25"/>
      <c r="C22" s="71">
        <f t="shared" si="1"/>
        <v>2261</v>
      </c>
      <c r="D22" s="72">
        <f t="shared" si="2"/>
        <v>2.503570993566675</v>
      </c>
      <c r="E22" s="50">
        <v>2244</v>
      </c>
      <c r="F22" s="73">
        <f t="shared" si="3"/>
        <v>99.248120300751879</v>
      </c>
      <c r="G22" s="50">
        <v>17</v>
      </c>
      <c r="H22" s="51">
        <f t="shared" si="0"/>
        <v>0.75187969924812026</v>
      </c>
    </row>
    <row r="23" spans="1:11" x14ac:dyDescent="0.25">
      <c r="A23" s="15" t="s">
        <v>31</v>
      </c>
      <c r="B23" s="25"/>
      <c r="C23" s="71">
        <f t="shared" si="1"/>
        <v>5511</v>
      </c>
      <c r="D23" s="72">
        <f t="shared" si="2"/>
        <v>6.1022466809137317</v>
      </c>
      <c r="E23" s="50">
        <v>5455</v>
      </c>
      <c r="F23" s="73">
        <f t="shared" si="3"/>
        <v>98.983850480856475</v>
      </c>
      <c r="G23" s="50">
        <v>56</v>
      </c>
      <c r="H23" s="51">
        <f t="shared" si="0"/>
        <v>1.0161495191435312</v>
      </c>
    </row>
    <row r="24" spans="1:11" x14ac:dyDescent="0.25">
      <c r="A24" s="15" t="s">
        <v>32</v>
      </c>
      <c r="B24" s="25"/>
      <c r="C24" s="71">
        <f t="shared" si="1"/>
        <v>24494</v>
      </c>
      <c r="D24" s="72">
        <f t="shared" si="2"/>
        <v>27.121834549501166</v>
      </c>
      <c r="E24" s="50">
        <v>24036</v>
      </c>
      <c r="F24" s="73">
        <f t="shared" si="3"/>
        <v>98.130154323507796</v>
      </c>
      <c r="G24" s="50">
        <v>458</v>
      </c>
      <c r="H24" s="51">
        <f t="shared" si="0"/>
        <v>1.869845676492202</v>
      </c>
    </row>
    <row r="25" spans="1:11" x14ac:dyDescent="0.25">
      <c r="A25" s="15" t="s">
        <v>33</v>
      </c>
      <c r="B25" s="25"/>
      <c r="C25" s="71">
        <f t="shared" si="1"/>
        <v>1010</v>
      </c>
      <c r="D25" s="72">
        <f t="shared" si="2"/>
        <v>1.1183576751447775</v>
      </c>
      <c r="E25" s="50">
        <v>1002</v>
      </c>
      <c r="F25" s="73">
        <f t="shared" si="3"/>
        <v>99.207920792079207</v>
      </c>
      <c r="G25" s="50">
        <v>8</v>
      </c>
      <c r="H25" s="51">
        <f t="shared" si="0"/>
        <v>0.79207920792079212</v>
      </c>
    </row>
    <row r="26" spans="1:11" x14ac:dyDescent="0.25">
      <c r="A26" s="15" t="s">
        <v>34</v>
      </c>
      <c r="B26" s="25"/>
      <c r="C26" s="71">
        <f t="shared" si="1"/>
        <v>3805</v>
      </c>
      <c r="D26" s="72">
        <f t="shared" si="2"/>
        <v>4.2132187662632461</v>
      </c>
      <c r="E26" s="50">
        <v>3759</v>
      </c>
      <c r="F26" s="73">
        <f t="shared" si="3"/>
        <v>98.791064388961885</v>
      </c>
      <c r="G26" s="50">
        <v>46</v>
      </c>
      <c r="H26" s="51">
        <f t="shared" si="0"/>
        <v>1.2089356110381078</v>
      </c>
    </row>
    <row r="27" spans="1:11" x14ac:dyDescent="0.25">
      <c r="A27" s="15" t="s">
        <v>35</v>
      </c>
      <c r="B27" s="25"/>
      <c r="C27" s="71">
        <f t="shared" si="1"/>
        <v>3511</v>
      </c>
      <c r="D27" s="72">
        <f t="shared" si="2"/>
        <v>3.8876770271616969</v>
      </c>
      <c r="E27" s="50">
        <v>3491</v>
      </c>
      <c r="F27" s="73">
        <f t="shared" si="3"/>
        <v>99.430361720307602</v>
      </c>
      <c r="G27" s="50">
        <v>20</v>
      </c>
      <c r="H27" s="51">
        <f t="shared" si="0"/>
        <v>0.56963827969239533</v>
      </c>
    </row>
    <row r="28" spans="1:11" x14ac:dyDescent="0.25">
      <c r="A28" s="15" t="s">
        <v>36</v>
      </c>
      <c r="B28" s="25"/>
      <c r="C28" s="71">
        <f t="shared" si="1"/>
        <v>286</v>
      </c>
      <c r="D28" s="72">
        <f t="shared" si="2"/>
        <v>0.31668346048654095</v>
      </c>
      <c r="E28" s="50">
        <v>282</v>
      </c>
      <c r="F28" s="73">
        <f t="shared" si="3"/>
        <v>98.6013986013986</v>
      </c>
      <c r="G28" s="50">
        <v>4</v>
      </c>
      <c r="H28" s="51">
        <f t="shared" si="0"/>
        <v>1.3986013986013985</v>
      </c>
    </row>
    <row r="29" spans="1:11" ht="15.75" thickBot="1" x14ac:dyDescent="0.3">
      <c r="A29" s="39"/>
      <c r="B29" s="39"/>
      <c r="C29" s="49"/>
      <c r="D29" s="49"/>
      <c r="E29" s="49"/>
      <c r="F29" s="49"/>
      <c r="G29" s="49"/>
      <c r="H29" s="49"/>
    </row>
    <row r="30" spans="1:11" ht="9" customHeight="1" x14ac:dyDescent="0.25"/>
    <row r="31" spans="1:11" ht="12.75" customHeight="1" x14ac:dyDescent="0.25">
      <c r="A31" s="13" t="s">
        <v>4</v>
      </c>
      <c r="B31" s="106" t="s">
        <v>90</v>
      </c>
      <c r="C31" s="106"/>
      <c r="D31" s="106"/>
      <c r="E31" s="106"/>
      <c r="F31" s="106"/>
      <c r="G31" s="106"/>
      <c r="H31" s="106"/>
      <c r="I31" s="33"/>
      <c r="J31" s="33"/>
      <c r="K31" s="33"/>
    </row>
    <row r="32" spans="1:11" ht="12.75" customHeight="1" x14ac:dyDescent="0.25">
      <c r="A32" s="13"/>
      <c r="B32" s="106"/>
      <c r="C32" s="106"/>
      <c r="D32" s="106"/>
      <c r="E32" s="106"/>
      <c r="F32" s="106"/>
      <c r="G32" s="106"/>
      <c r="H32" s="106"/>
      <c r="I32" s="33"/>
      <c r="J32" s="33"/>
      <c r="K32" s="33"/>
    </row>
    <row r="33" spans="1:10" ht="13.5" customHeight="1" x14ac:dyDescent="0.25">
      <c r="A33" s="15" t="s">
        <v>5</v>
      </c>
      <c r="B33" s="115" t="s">
        <v>53</v>
      </c>
      <c r="C33" s="115"/>
      <c r="D33" s="115"/>
      <c r="E33" s="80"/>
      <c r="F33" s="80"/>
      <c r="G33" s="80"/>
      <c r="H33" s="80"/>
      <c r="I33" s="80"/>
      <c r="J33" s="80"/>
    </row>
    <row r="34" spans="1:10" ht="13.5" customHeight="1" x14ac:dyDescent="0.25">
      <c r="A34" s="15"/>
      <c r="B34" s="115"/>
      <c r="C34" s="115"/>
      <c r="D34" s="115"/>
      <c r="E34" s="81"/>
      <c r="F34" s="81"/>
      <c r="G34" s="81"/>
      <c r="H34" s="81"/>
      <c r="I34" s="81"/>
      <c r="J34" s="81"/>
    </row>
    <row r="35" spans="1:10" ht="12.75" customHeight="1" x14ac:dyDescent="0.25">
      <c r="B35" s="58"/>
    </row>
    <row r="41" spans="1:10" x14ac:dyDescent="0.25">
      <c r="B41" s="25"/>
      <c r="C41" s="59"/>
      <c r="D41" s="59"/>
      <c r="E41" s="59"/>
      <c r="F41" s="59"/>
      <c r="G41" s="59"/>
    </row>
    <row r="42" spans="1:10" x14ac:dyDescent="0.25">
      <c r="B42" s="25"/>
      <c r="C42" s="23" t="s">
        <v>137</v>
      </c>
      <c r="D42" s="23" t="s">
        <v>138</v>
      </c>
      <c r="E42" s="23"/>
      <c r="F42" s="23"/>
    </row>
    <row r="43" spans="1:10" x14ac:dyDescent="0.25">
      <c r="A43">
        <v>17</v>
      </c>
      <c r="B43" s="15" t="s">
        <v>36</v>
      </c>
      <c r="C43" s="73">
        <f>F28</f>
        <v>98.6013986013986</v>
      </c>
      <c r="D43" s="64">
        <f>H28</f>
        <v>1.3986013986013985</v>
      </c>
      <c r="E43" s="65"/>
      <c r="F43" s="65"/>
    </row>
    <row r="44" spans="1:10" x14ac:dyDescent="0.25">
      <c r="A44">
        <v>16</v>
      </c>
      <c r="B44" s="15" t="s">
        <v>35</v>
      </c>
      <c r="C44" s="73">
        <f>F27</f>
        <v>99.430361720307602</v>
      </c>
      <c r="D44" s="64">
        <f>H27</f>
        <v>0.56963827969239533</v>
      </c>
      <c r="E44" s="65"/>
      <c r="F44" s="65"/>
    </row>
    <row r="45" spans="1:10" x14ac:dyDescent="0.25">
      <c r="A45">
        <v>15</v>
      </c>
      <c r="B45" s="15" t="s">
        <v>34</v>
      </c>
      <c r="C45" s="73">
        <f>F26</f>
        <v>98.791064388961885</v>
      </c>
      <c r="D45" s="64">
        <f>H26</f>
        <v>1.2089356110381078</v>
      </c>
      <c r="E45" s="65"/>
      <c r="F45" s="65"/>
    </row>
    <row r="46" spans="1:10" x14ac:dyDescent="0.25">
      <c r="A46">
        <v>14</v>
      </c>
      <c r="B46" s="15" t="s">
        <v>33</v>
      </c>
      <c r="C46" s="73">
        <f>F25</f>
        <v>99.207920792079207</v>
      </c>
      <c r="D46" s="64">
        <f>H25</f>
        <v>0.79207920792079212</v>
      </c>
      <c r="E46" s="65"/>
      <c r="F46" s="65"/>
    </row>
    <row r="47" spans="1:10" x14ac:dyDescent="0.25">
      <c r="A47">
        <v>13</v>
      </c>
      <c r="B47" s="15" t="s">
        <v>32</v>
      </c>
      <c r="C47" s="73">
        <f>F24</f>
        <v>98.130154323507796</v>
      </c>
      <c r="D47" s="64">
        <f>H24</f>
        <v>1.869845676492202</v>
      </c>
      <c r="E47" s="65"/>
      <c r="F47" s="65"/>
    </row>
    <row r="48" spans="1:10" x14ac:dyDescent="0.25">
      <c r="A48">
        <v>12</v>
      </c>
      <c r="B48" s="15" t="s">
        <v>31</v>
      </c>
      <c r="C48" s="73">
        <f>F23</f>
        <v>98.983850480856475</v>
      </c>
      <c r="D48" s="64">
        <f>H23</f>
        <v>1.0161495191435312</v>
      </c>
      <c r="E48" s="65"/>
      <c r="F48" s="65"/>
    </row>
    <row r="49" spans="1:11" x14ac:dyDescent="0.25">
      <c r="A49">
        <v>11</v>
      </c>
      <c r="B49" s="15" t="s">
        <v>30</v>
      </c>
      <c r="C49" s="73">
        <f>F22</f>
        <v>99.248120300751879</v>
      </c>
      <c r="D49" s="64">
        <f>H22</f>
        <v>0.75187969924812026</v>
      </c>
      <c r="E49" s="65"/>
      <c r="F49" s="65"/>
    </row>
    <row r="50" spans="1:11" x14ac:dyDescent="0.25">
      <c r="A50">
        <v>10</v>
      </c>
      <c r="B50" s="15" t="s">
        <v>29</v>
      </c>
      <c r="C50" s="73">
        <f>F21</f>
        <v>99.339498018494055</v>
      </c>
      <c r="D50" s="64">
        <f>H21</f>
        <v>0.66050198150594452</v>
      </c>
      <c r="E50" s="65"/>
      <c r="F50" s="65"/>
    </row>
    <row r="51" spans="1:11" x14ac:dyDescent="0.25">
      <c r="A51">
        <v>9</v>
      </c>
      <c r="B51" s="15" t="s">
        <v>28</v>
      </c>
      <c r="C51" s="73">
        <f>F20</f>
        <v>99.757085020242926</v>
      </c>
      <c r="D51" s="64">
        <f>H20</f>
        <v>0.24291497975708504</v>
      </c>
      <c r="E51" s="65"/>
      <c r="F51" s="65"/>
    </row>
    <row r="52" spans="1:11" x14ac:dyDescent="0.25">
      <c r="A52">
        <v>8</v>
      </c>
      <c r="B52" s="15" t="s">
        <v>27</v>
      </c>
      <c r="C52" s="73">
        <f>F19</f>
        <v>98.493259318001591</v>
      </c>
      <c r="D52" s="64">
        <f>H19</f>
        <v>1.5067406819984139</v>
      </c>
      <c r="E52" s="65"/>
      <c r="F52" s="65"/>
    </row>
    <row r="53" spans="1:11" x14ac:dyDescent="0.25">
      <c r="A53">
        <v>7</v>
      </c>
      <c r="B53" s="15" t="s">
        <v>26</v>
      </c>
      <c r="C53" s="73">
        <f>F18</f>
        <v>99.630576868428534</v>
      </c>
      <c r="D53" s="64">
        <f>H18</f>
        <v>0.36942313157146917</v>
      </c>
      <c r="E53" s="65"/>
      <c r="F53" s="65"/>
    </row>
    <row r="54" spans="1:11" x14ac:dyDescent="0.25">
      <c r="A54">
        <v>6</v>
      </c>
      <c r="B54" s="15" t="s">
        <v>25</v>
      </c>
      <c r="C54" s="73">
        <f>F17</f>
        <v>99.029592108770998</v>
      </c>
      <c r="D54" s="64">
        <f>H17</f>
        <v>0.97040789122900561</v>
      </c>
      <c r="E54" s="65"/>
      <c r="F54" s="65"/>
      <c r="K54" s="75"/>
    </row>
    <row r="55" spans="1:11" x14ac:dyDescent="0.25">
      <c r="A55">
        <v>5</v>
      </c>
      <c r="B55" s="15" t="s">
        <v>24</v>
      </c>
      <c r="C55" s="73">
        <f>F16</f>
        <v>98.790746582544685</v>
      </c>
      <c r="D55" s="64">
        <f>H16</f>
        <v>1.2092534174553102</v>
      </c>
      <c r="E55" s="65"/>
      <c r="F55" s="65"/>
    </row>
    <row r="56" spans="1:11" x14ac:dyDescent="0.25">
      <c r="A56">
        <v>4</v>
      </c>
      <c r="B56" s="15" t="s">
        <v>23</v>
      </c>
      <c r="C56" s="73">
        <f>F15</f>
        <v>99.820895522388071</v>
      </c>
      <c r="D56" s="64">
        <f>H15</f>
        <v>0.17910447761194029</v>
      </c>
      <c r="E56" s="65"/>
      <c r="F56" s="65"/>
    </row>
    <row r="57" spans="1:11" x14ac:dyDescent="0.25">
      <c r="A57">
        <v>3</v>
      </c>
      <c r="B57" s="15" t="s">
        <v>22</v>
      </c>
      <c r="C57" s="73">
        <f>F14</f>
        <v>98.805573988055741</v>
      </c>
      <c r="D57" s="64">
        <f>H14</f>
        <v>1.1944260119442602</v>
      </c>
      <c r="E57" s="65"/>
      <c r="F57" s="65"/>
    </row>
    <row r="58" spans="1:11" x14ac:dyDescent="0.25">
      <c r="A58">
        <v>2</v>
      </c>
      <c r="B58" s="15" t="s">
        <v>21</v>
      </c>
      <c r="C58" s="73">
        <f>F13</f>
        <v>99.418734630002234</v>
      </c>
      <c r="D58" s="64">
        <f>H13</f>
        <v>0.58126536999776435</v>
      </c>
      <c r="E58" s="65"/>
      <c r="F58" s="65"/>
    </row>
    <row r="59" spans="1:11" x14ac:dyDescent="0.25">
      <c r="A59">
        <v>1</v>
      </c>
      <c r="B59" s="15" t="s">
        <v>20</v>
      </c>
      <c r="C59" s="73">
        <f>F12</f>
        <v>99.540315567151197</v>
      </c>
      <c r="D59" s="64">
        <f>H12</f>
        <v>0.45968443284880112</v>
      </c>
      <c r="E59" s="65"/>
      <c r="F59" s="65"/>
    </row>
  </sheetData>
  <sortState xmlns:xlrd2="http://schemas.microsoft.com/office/spreadsheetml/2017/richdata2" ref="A43:D59">
    <sortCondition descending="1" ref="A43:A59"/>
  </sortState>
  <mergeCells count="6">
    <mergeCell ref="B33:D34"/>
    <mergeCell ref="A4:H4"/>
    <mergeCell ref="C7:D7"/>
    <mergeCell ref="E7:H7"/>
    <mergeCell ref="B31:H32"/>
    <mergeCell ref="A7:B8"/>
  </mergeCells>
  <pageMargins left="0.70866141732283472" right="0.70866141732283472" top="0.55118110236220474" bottom="0.74803149606299213" header="0.31496062992125984" footer="0.31496062992125984"/>
  <pageSetup paperSize="9" scale="95" orientation="landscape" r:id="rId1"/>
  <rowBreaks count="1" manualBreakCount="1">
    <brk id="34" max="7" man="1"/>
  </rowBreaks>
  <ignoredErrors>
    <ignoredError sqref="F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36E80-0275-4015-AAF9-2D0B25BBB194}">
  <dimension ref="A4:O105"/>
  <sheetViews>
    <sheetView view="pageBreakPreview" topLeftCell="B1" zoomScale="60" zoomScaleNormal="100" workbookViewId="0">
      <selection activeCell="B17" sqref="B17"/>
    </sheetView>
  </sheetViews>
  <sheetFormatPr defaultRowHeight="15" x14ac:dyDescent="0.25"/>
  <cols>
    <col min="2" max="2" width="27.42578125" customWidth="1"/>
    <col min="3" max="9" width="14.85546875" customWidth="1"/>
    <col min="10" max="10" width="13" customWidth="1"/>
    <col min="11" max="11" width="19" customWidth="1"/>
    <col min="12" max="13" width="13" customWidth="1"/>
  </cols>
  <sheetData>
    <row r="4" spans="1:12" ht="36.75" customHeight="1" x14ac:dyDescent="0.25">
      <c r="A4" s="107" t="s">
        <v>146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5.75" thickBot="1" x14ac:dyDescent="0.3">
      <c r="A5" s="3"/>
      <c r="B5" s="3"/>
      <c r="C5" s="18"/>
      <c r="D5" s="18"/>
      <c r="E5" s="18"/>
      <c r="F5" s="18"/>
      <c r="G5" s="18"/>
      <c r="H5" s="18"/>
      <c r="I5" s="18"/>
      <c r="J5" s="3"/>
    </row>
    <row r="6" spans="1:12" ht="9" customHeight="1" x14ac:dyDescent="0.25">
      <c r="A6" s="19"/>
      <c r="B6" s="20"/>
      <c r="C6" s="77"/>
      <c r="D6" s="77"/>
      <c r="E6" s="77"/>
      <c r="F6" s="77"/>
      <c r="G6" s="77"/>
      <c r="H6" s="77"/>
      <c r="I6" s="77"/>
      <c r="J6" s="77"/>
      <c r="K6" s="108" t="s">
        <v>93</v>
      </c>
      <c r="L6" s="32"/>
    </row>
    <row r="7" spans="1:12" ht="15" customHeight="1" x14ac:dyDescent="0.25">
      <c r="A7" s="15"/>
      <c r="B7" s="78"/>
      <c r="C7" s="109" t="s">
        <v>0</v>
      </c>
      <c r="D7" s="109"/>
      <c r="E7" s="109"/>
      <c r="F7" s="109"/>
      <c r="G7" s="109"/>
      <c r="H7" s="109"/>
      <c r="I7" s="109" t="s">
        <v>37</v>
      </c>
      <c r="J7" s="109"/>
      <c r="K7" s="109"/>
      <c r="L7" s="32"/>
    </row>
    <row r="8" spans="1:12" ht="29.25" customHeight="1" x14ac:dyDescent="0.25">
      <c r="A8" s="111" t="s">
        <v>153</v>
      </c>
      <c r="B8" s="111"/>
      <c r="C8" s="112" t="s">
        <v>88</v>
      </c>
      <c r="D8" s="112"/>
      <c r="E8" s="112"/>
      <c r="F8" s="112" t="s">
        <v>92</v>
      </c>
      <c r="G8" s="112"/>
      <c r="H8" s="112"/>
      <c r="I8" s="37" t="s">
        <v>88</v>
      </c>
      <c r="J8" s="37" t="s">
        <v>92</v>
      </c>
      <c r="K8" s="109"/>
    </row>
    <row r="9" spans="1:12" ht="15" customHeight="1" x14ac:dyDescent="0.25">
      <c r="A9" s="111"/>
      <c r="B9" s="111"/>
      <c r="C9" s="74" t="s">
        <v>73</v>
      </c>
      <c r="D9" s="74" t="s">
        <v>16</v>
      </c>
      <c r="E9" s="74" t="s">
        <v>17</v>
      </c>
      <c r="F9" s="74" t="s">
        <v>73</v>
      </c>
      <c r="G9" s="74" t="s">
        <v>16</v>
      </c>
      <c r="H9" s="74" t="s">
        <v>17</v>
      </c>
      <c r="I9" s="113" t="s">
        <v>73</v>
      </c>
      <c r="J9" s="113"/>
      <c r="K9" s="109"/>
    </row>
    <row r="10" spans="1:12" ht="7.5" customHeight="1" thickBot="1" x14ac:dyDescent="0.3">
      <c r="A10" s="40"/>
      <c r="B10" s="40"/>
      <c r="C10" s="42"/>
      <c r="D10" s="42"/>
      <c r="E10" s="42"/>
      <c r="F10" s="42"/>
      <c r="G10" s="42"/>
      <c r="H10" s="42"/>
      <c r="I10" s="42"/>
      <c r="J10" s="42"/>
      <c r="K10" s="110"/>
    </row>
    <row r="11" spans="1:12" ht="9" customHeight="1" thickTop="1" x14ac:dyDescent="0.25">
      <c r="A11" s="23"/>
      <c r="B11" s="23"/>
      <c r="C11" s="24"/>
      <c r="D11" s="24"/>
      <c r="E11" s="24"/>
      <c r="F11" s="24"/>
      <c r="G11" s="24"/>
      <c r="H11" s="24"/>
      <c r="I11" s="24"/>
      <c r="J11" s="24"/>
      <c r="K11" s="15"/>
    </row>
    <row r="12" spans="1:12" hidden="1" x14ac:dyDescent="0.25">
      <c r="A12" s="25" t="s">
        <v>18</v>
      </c>
      <c r="B12" s="15"/>
      <c r="C12" s="34">
        <f>SUM(D12:E12)</f>
        <v>879429</v>
      </c>
      <c r="D12" s="38">
        <v>491053</v>
      </c>
      <c r="E12" s="35">
        <v>388376</v>
      </c>
      <c r="F12" s="34">
        <f>SUM(G12:H12)</f>
        <v>879429</v>
      </c>
      <c r="G12" s="38">
        <v>491053</v>
      </c>
      <c r="H12" s="35">
        <v>388376</v>
      </c>
      <c r="I12" s="27">
        <v>100</v>
      </c>
      <c r="J12" s="28">
        <v>100</v>
      </c>
      <c r="K12" s="79"/>
    </row>
    <row r="13" spans="1:12" hidden="1" x14ac:dyDescent="0.25">
      <c r="A13" s="25"/>
      <c r="B13" s="15"/>
      <c r="C13" s="34"/>
      <c r="D13" s="38"/>
      <c r="E13" s="35"/>
      <c r="F13" s="34"/>
      <c r="G13" s="38"/>
      <c r="H13" s="35"/>
      <c r="I13" s="27"/>
      <c r="J13" s="28"/>
      <c r="K13" s="79"/>
    </row>
    <row r="14" spans="1:12" x14ac:dyDescent="0.25">
      <c r="A14" s="15"/>
      <c r="B14" s="15" t="s">
        <v>19</v>
      </c>
      <c r="C14" s="35">
        <f t="shared" ref="C14:H14" si="0">SUM(C15:C31)</f>
        <v>90311</v>
      </c>
      <c r="D14" s="35">
        <f t="shared" si="0"/>
        <v>50562</v>
      </c>
      <c r="E14" s="35">
        <f t="shared" si="0"/>
        <v>39749</v>
      </c>
      <c r="F14" s="34">
        <f t="shared" si="0"/>
        <v>78917</v>
      </c>
      <c r="G14" s="38">
        <f t="shared" si="0"/>
        <v>43940</v>
      </c>
      <c r="H14" s="35">
        <f t="shared" si="0"/>
        <v>34977</v>
      </c>
      <c r="I14" s="27">
        <f>(C14/C12)*100</f>
        <v>10.269276996778592</v>
      </c>
      <c r="J14" s="28">
        <f>(F14/F12)*100</f>
        <v>8.9736635930814206</v>
      </c>
      <c r="K14" s="38">
        <f>C14-F14</f>
        <v>11394</v>
      </c>
    </row>
    <row r="15" spans="1:12" x14ac:dyDescent="0.25">
      <c r="A15" s="15"/>
      <c r="B15" s="15" t="s">
        <v>20</v>
      </c>
      <c r="C15" s="50">
        <f>SUM(D15:E15)</f>
        <v>8049</v>
      </c>
      <c r="D15" s="50">
        <v>4577</v>
      </c>
      <c r="E15" s="50">
        <v>3472</v>
      </c>
      <c r="F15" s="34">
        <f>SUM(G15:H15)</f>
        <v>9583</v>
      </c>
      <c r="G15" s="50">
        <v>5433</v>
      </c>
      <c r="H15" s="50">
        <v>4150</v>
      </c>
      <c r="I15" s="27">
        <f>(C15/$C$14)*100</f>
        <v>8.9125355715250638</v>
      </c>
      <c r="J15" s="28">
        <f>(F15/$F$14)*100</f>
        <v>12.143137726978978</v>
      </c>
      <c r="K15" s="38">
        <f t="shared" ref="K15:K31" si="1">C15-F15</f>
        <v>-1534</v>
      </c>
    </row>
    <row r="16" spans="1:12" x14ac:dyDescent="0.25">
      <c r="A16" s="15"/>
      <c r="B16" s="15" t="s">
        <v>21</v>
      </c>
      <c r="C16" s="50">
        <f t="shared" ref="C16:C31" si="2">SUM(D16:E16)</f>
        <v>4473</v>
      </c>
      <c r="D16" s="50">
        <v>2515</v>
      </c>
      <c r="E16" s="50">
        <v>1958</v>
      </c>
      <c r="F16" s="34">
        <f t="shared" ref="F16:F31" si="3">SUM(G16:H16)</f>
        <v>3741</v>
      </c>
      <c r="G16" s="50">
        <v>2089</v>
      </c>
      <c r="H16" s="50">
        <v>1652</v>
      </c>
      <c r="I16" s="27">
        <f t="shared" ref="I16:I31" si="4">(C16/$C$14)*100</f>
        <v>4.9528850306164252</v>
      </c>
      <c r="J16" s="28">
        <f t="shared" ref="J16:J31" si="5">(F16/$F$14)*100</f>
        <v>4.7404234828997556</v>
      </c>
      <c r="K16" s="38">
        <f t="shared" si="1"/>
        <v>732</v>
      </c>
    </row>
    <row r="17" spans="1:15" x14ac:dyDescent="0.25">
      <c r="A17" s="15"/>
      <c r="B17" s="15" t="s">
        <v>22</v>
      </c>
      <c r="C17" s="50">
        <f t="shared" si="2"/>
        <v>3014</v>
      </c>
      <c r="D17" s="50">
        <v>1632</v>
      </c>
      <c r="E17" s="50">
        <v>1382</v>
      </c>
      <c r="F17" s="34">
        <f t="shared" si="3"/>
        <v>3091</v>
      </c>
      <c r="G17" s="50">
        <v>1642</v>
      </c>
      <c r="H17" s="50">
        <v>1449</v>
      </c>
      <c r="I17" s="27">
        <f t="shared" si="4"/>
        <v>3.337356468204316</v>
      </c>
      <c r="J17" s="28">
        <f t="shared" si="5"/>
        <v>3.9167733188032994</v>
      </c>
      <c r="K17" s="38">
        <f t="shared" si="1"/>
        <v>-77</v>
      </c>
      <c r="O17" s="76"/>
    </row>
    <row r="18" spans="1:15" x14ac:dyDescent="0.25">
      <c r="A18" s="15"/>
      <c r="B18" s="15" t="s">
        <v>23</v>
      </c>
      <c r="C18" s="50">
        <f t="shared" si="2"/>
        <v>1675</v>
      </c>
      <c r="D18" s="50">
        <v>950</v>
      </c>
      <c r="E18" s="50">
        <v>725</v>
      </c>
      <c r="F18" s="34">
        <f t="shared" si="3"/>
        <v>2499</v>
      </c>
      <c r="G18" s="50">
        <v>1403</v>
      </c>
      <c r="H18" s="50">
        <v>1096</v>
      </c>
      <c r="I18" s="27">
        <f t="shared" si="4"/>
        <v>1.854702085017329</v>
      </c>
      <c r="J18" s="28">
        <f t="shared" si="5"/>
        <v>3.1666180924262197</v>
      </c>
      <c r="K18" s="38">
        <f t="shared" si="1"/>
        <v>-824</v>
      </c>
    </row>
    <row r="19" spans="1:15" x14ac:dyDescent="0.25">
      <c r="A19" s="15"/>
      <c r="B19" s="15" t="s">
        <v>24</v>
      </c>
      <c r="C19" s="50">
        <f t="shared" si="2"/>
        <v>1902</v>
      </c>
      <c r="D19" s="50">
        <v>1075</v>
      </c>
      <c r="E19" s="50">
        <v>827</v>
      </c>
      <c r="F19" s="34">
        <f t="shared" si="3"/>
        <v>2220</v>
      </c>
      <c r="G19" s="50">
        <v>1227</v>
      </c>
      <c r="H19" s="50">
        <v>993</v>
      </c>
      <c r="I19" s="27">
        <f t="shared" si="4"/>
        <v>2.1060557407181846</v>
      </c>
      <c r="J19" s="28">
        <f t="shared" si="5"/>
        <v>2.813082098914049</v>
      </c>
      <c r="K19" s="38">
        <f t="shared" si="1"/>
        <v>-318</v>
      </c>
    </row>
    <row r="20" spans="1:15" x14ac:dyDescent="0.25">
      <c r="A20" s="15"/>
      <c r="B20" s="15" t="s">
        <v>25</v>
      </c>
      <c r="C20" s="50">
        <f t="shared" si="2"/>
        <v>18755</v>
      </c>
      <c r="D20" s="50">
        <v>10364</v>
      </c>
      <c r="E20" s="50">
        <v>8391</v>
      </c>
      <c r="F20" s="34">
        <f t="shared" si="3"/>
        <v>12052</v>
      </c>
      <c r="G20" s="50">
        <v>6705</v>
      </c>
      <c r="H20" s="50">
        <v>5347</v>
      </c>
      <c r="I20" s="27">
        <f t="shared" si="4"/>
        <v>20.767126928059703</v>
      </c>
      <c r="J20" s="28">
        <f t="shared" si="5"/>
        <v>15.2717411964469</v>
      </c>
      <c r="K20" s="38">
        <f>C20-F20</f>
        <v>6703</v>
      </c>
    </row>
    <row r="21" spans="1:15" x14ac:dyDescent="0.25">
      <c r="A21" s="15"/>
      <c r="B21" s="15" t="s">
        <v>26</v>
      </c>
      <c r="C21" s="50">
        <f t="shared" si="2"/>
        <v>3519</v>
      </c>
      <c r="D21" s="50">
        <v>1961</v>
      </c>
      <c r="E21" s="50">
        <v>1558</v>
      </c>
      <c r="F21" s="34">
        <f t="shared" si="3"/>
        <v>3238</v>
      </c>
      <c r="G21" s="50">
        <v>1788</v>
      </c>
      <c r="H21" s="50">
        <v>1450</v>
      </c>
      <c r="I21" s="27">
        <f t="shared" si="4"/>
        <v>3.8965353057767049</v>
      </c>
      <c r="J21" s="28">
        <f t="shared" si="5"/>
        <v>4.1030449712989592</v>
      </c>
      <c r="K21" s="38">
        <f t="shared" si="1"/>
        <v>281</v>
      </c>
    </row>
    <row r="22" spans="1:15" x14ac:dyDescent="0.25">
      <c r="A22" s="15"/>
      <c r="B22" s="15" t="s">
        <v>27</v>
      </c>
      <c r="C22" s="50">
        <f t="shared" si="2"/>
        <v>3783</v>
      </c>
      <c r="D22" s="50">
        <v>2375</v>
      </c>
      <c r="E22" s="50">
        <v>1408</v>
      </c>
      <c r="F22" s="34">
        <f t="shared" si="3"/>
        <v>3135</v>
      </c>
      <c r="G22" s="50">
        <v>1783</v>
      </c>
      <c r="H22" s="50">
        <v>1352</v>
      </c>
      <c r="I22" s="27">
        <f t="shared" si="4"/>
        <v>4.1888585000719738</v>
      </c>
      <c r="J22" s="28">
        <f t="shared" si="5"/>
        <v>3.9725280991421363</v>
      </c>
      <c r="K22" s="38">
        <f t="shared" si="1"/>
        <v>648</v>
      </c>
    </row>
    <row r="23" spans="1:15" x14ac:dyDescent="0.25">
      <c r="A23" s="15"/>
      <c r="B23" s="15" t="s">
        <v>28</v>
      </c>
      <c r="C23" s="50">
        <f t="shared" si="2"/>
        <v>1235</v>
      </c>
      <c r="D23" s="50">
        <v>702</v>
      </c>
      <c r="E23" s="50">
        <v>533</v>
      </c>
      <c r="F23" s="34">
        <f t="shared" si="3"/>
        <v>1801</v>
      </c>
      <c r="G23" s="50">
        <v>1004</v>
      </c>
      <c r="H23" s="50">
        <v>797</v>
      </c>
      <c r="I23" s="27">
        <f t="shared" si="4"/>
        <v>1.3674967611918813</v>
      </c>
      <c r="J23" s="28">
        <f t="shared" si="5"/>
        <v>2.2821445315964874</v>
      </c>
      <c r="K23" s="38">
        <f t="shared" si="1"/>
        <v>-566</v>
      </c>
    </row>
    <row r="24" spans="1:15" x14ac:dyDescent="0.25">
      <c r="A24" s="15"/>
      <c r="B24" s="15" t="s">
        <v>29</v>
      </c>
      <c r="C24" s="50">
        <f t="shared" si="2"/>
        <v>3028</v>
      </c>
      <c r="D24" s="50">
        <v>1676</v>
      </c>
      <c r="E24" s="50">
        <v>1352</v>
      </c>
      <c r="F24" s="34">
        <f t="shared" si="3"/>
        <v>3998</v>
      </c>
      <c r="G24" s="50">
        <v>2195</v>
      </c>
      <c r="H24" s="50">
        <v>1803</v>
      </c>
      <c r="I24" s="27">
        <f t="shared" si="4"/>
        <v>3.3528584557805803</v>
      </c>
      <c r="J24" s="28">
        <f t="shared" si="5"/>
        <v>5.066082086242508</v>
      </c>
      <c r="K24" s="38">
        <f t="shared" si="1"/>
        <v>-970</v>
      </c>
    </row>
    <row r="25" spans="1:15" x14ac:dyDescent="0.25">
      <c r="A25" s="15"/>
      <c r="B25" s="15" t="s">
        <v>30</v>
      </c>
      <c r="C25" s="50">
        <f t="shared" si="2"/>
        <v>2261</v>
      </c>
      <c r="D25" s="50">
        <v>1273</v>
      </c>
      <c r="E25" s="50">
        <v>988</v>
      </c>
      <c r="F25" s="34">
        <f t="shared" si="3"/>
        <v>2418</v>
      </c>
      <c r="G25" s="50">
        <v>1362</v>
      </c>
      <c r="H25" s="50">
        <v>1056</v>
      </c>
      <c r="I25" s="27">
        <f t="shared" si="4"/>
        <v>2.503570993566675</v>
      </c>
      <c r="J25" s="28">
        <f t="shared" si="5"/>
        <v>3.0639786104388151</v>
      </c>
      <c r="K25" s="38">
        <f t="shared" si="1"/>
        <v>-157</v>
      </c>
    </row>
    <row r="26" spans="1:15" x14ac:dyDescent="0.25">
      <c r="A26" s="15"/>
      <c r="B26" s="15" t="s">
        <v>31</v>
      </c>
      <c r="C26" s="50">
        <f t="shared" si="2"/>
        <v>5511</v>
      </c>
      <c r="D26" s="50">
        <v>3010</v>
      </c>
      <c r="E26" s="50">
        <v>2501</v>
      </c>
      <c r="F26" s="34">
        <f t="shared" si="3"/>
        <v>4485</v>
      </c>
      <c r="G26" s="50">
        <v>2483</v>
      </c>
      <c r="H26" s="50">
        <v>2002</v>
      </c>
      <c r="I26" s="27">
        <f t="shared" si="4"/>
        <v>6.1022466809137317</v>
      </c>
      <c r="J26" s="28">
        <f t="shared" si="5"/>
        <v>5.6831861322655453</v>
      </c>
      <c r="K26" s="38">
        <f t="shared" si="1"/>
        <v>1026</v>
      </c>
    </row>
    <row r="27" spans="1:15" x14ac:dyDescent="0.25">
      <c r="A27" s="15"/>
      <c r="B27" s="15" t="s">
        <v>32</v>
      </c>
      <c r="C27" s="50">
        <f t="shared" si="2"/>
        <v>24494</v>
      </c>
      <c r="D27" s="50">
        <v>13637</v>
      </c>
      <c r="E27" s="50">
        <v>10857</v>
      </c>
      <c r="F27" s="34">
        <f t="shared" si="3"/>
        <v>17253</v>
      </c>
      <c r="G27" s="50">
        <v>9587</v>
      </c>
      <c r="H27" s="50">
        <v>7666</v>
      </c>
      <c r="I27" s="27">
        <f t="shared" si="4"/>
        <v>27.121834549501166</v>
      </c>
      <c r="J27" s="28">
        <f t="shared" si="5"/>
        <v>21.862209663317156</v>
      </c>
      <c r="K27" s="38">
        <f t="shared" si="1"/>
        <v>7241</v>
      </c>
    </row>
    <row r="28" spans="1:15" x14ac:dyDescent="0.25">
      <c r="A28" s="15"/>
      <c r="B28" s="15" t="s">
        <v>33</v>
      </c>
      <c r="C28" s="50">
        <f t="shared" si="2"/>
        <v>1010</v>
      </c>
      <c r="D28" s="50">
        <v>527</v>
      </c>
      <c r="E28" s="50">
        <v>483</v>
      </c>
      <c r="F28" s="34">
        <f t="shared" si="3"/>
        <v>819</v>
      </c>
      <c r="G28" s="50">
        <v>426</v>
      </c>
      <c r="H28" s="50">
        <v>393</v>
      </c>
      <c r="I28" s="27">
        <f t="shared" si="4"/>
        <v>1.1183576751447775</v>
      </c>
      <c r="J28" s="28">
        <f t="shared" si="5"/>
        <v>1.0377992067615343</v>
      </c>
      <c r="K28" s="38">
        <f t="shared" si="1"/>
        <v>191</v>
      </c>
    </row>
    <row r="29" spans="1:15" x14ac:dyDescent="0.25">
      <c r="A29" s="15"/>
      <c r="B29" s="15" t="s">
        <v>34</v>
      </c>
      <c r="C29" s="50">
        <f t="shared" si="2"/>
        <v>3805</v>
      </c>
      <c r="D29" s="50">
        <v>2147</v>
      </c>
      <c r="E29" s="50">
        <v>1658</v>
      </c>
      <c r="F29" s="34">
        <f t="shared" si="3"/>
        <v>4169</v>
      </c>
      <c r="G29" s="50">
        <v>2335</v>
      </c>
      <c r="H29" s="50">
        <v>1834</v>
      </c>
      <c r="I29" s="27">
        <f t="shared" si="4"/>
        <v>4.2132187662632461</v>
      </c>
      <c r="J29" s="28">
        <f t="shared" si="5"/>
        <v>5.2827654371048061</v>
      </c>
      <c r="K29" s="38">
        <f t="shared" si="1"/>
        <v>-364</v>
      </c>
    </row>
    <row r="30" spans="1:15" x14ac:dyDescent="0.25">
      <c r="A30" s="15"/>
      <c r="B30" s="15" t="s">
        <v>35</v>
      </c>
      <c r="C30" s="50">
        <f t="shared" si="2"/>
        <v>3511</v>
      </c>
      <c r="D30" s="50">
        <v>1995</v>
      </c>
      <c r="E30" s="50">
        <v>1516</v>
      </c>
      <c r="F30" s="34">
        <f t="shared" si="3"/>
        <v>3979</v>
      </c>
      <c r="G30" s="50">
        <v>2233</v>
      </c>
      <c r="H30" s="50">
        <v>1746</v>
      </c>
      <c r="I30" s="27">
        <f t="shared" si="4"/>
        <v>3.8876770271616969</v>
      </c>
      <c r="J30" s="28">
        <f t="shared" si="5"/>
        <v>5.0420061583689186</v>
      </c>
      <c r="K30" s="38">
        <f t="shared" si="1"/>
        <v>-468</v>
      </c>
    </row>
    <row r="31" spans="1:15" x14ac:dyDescent="0.25">
      <c r="A31" s="15"/>
      <c r="B31" s="15" t="s">
        <v>36</v>
      </c>
      <c r="C31" s="50">
        <f t="shared" si="2"/>
        <v>286</v>
      </c>
      <c r="D31" s="50">
        <v>146</v>
      </c>
      <c r="E31" s="50">
        <v>140</v>
      </c>
      <c r="F31" s="34">
        <f t="shared" si="3"/>
        <v>436</v>
      </c>
      <c r="G31" s="50">
        <v>245</v>
      </c>
      <c r="H31" s="50">
        <v>191</v>
      </c>
      <c r="I31" s="27">
        <f t="shared" si="4"/>
        <v>0.31668346048654095</v>
      </c>
      <c r="J31" s="28">
        <f t="shared" si="5"/>
        <v>0.55247918699393028</v>
      </c>
      <c r="K31" s="38">
        <f t="shared" si="1"/>
        <v>-150</v>
      </c>
    </row>
    <row r="32" spans="1:15" ht="9" customHeight="1" thickBot="1" x14ac:dyDescent="0.3">
      <c r="A32" s="22"/>
      <c r="B32" s="22"/>
      <c r="C32" s="30"/>
      <c r="D32" s="30"/>
      <c r="E32" s="30"/>
      <c r="F32" s="30"/>
      <c r="G32" s="30"/>
      <c r="H32" s="30"/>
      <c r="I32" s="30"/>
      <c r="J32" s="30"/>
      <c r="K32" s="30"/>
      <c r="L32" s="29"/>
    </row>
    <row r="33" spans="1:14" ht="9" customHeight="1" x14ac:dyDescent="0.25">
      <c r="A33" s="15"/>
      <c r="B33" s="15"/>
      <c r="C33" s="26"/>
      <c r="D33" s="26"/>
      <c r="E33" s="26"/>
      <c r="F33" s="26"/>
      <c r="G33" s="26"/>
      <c r="H33" s="26"/>
      <c r="I33" s="26"/>
      <c r="J33" s="29"/>
    </row>
    <row r="34" spans="1:14" ht="12.75" customHeight="1" x14ac:dyDescent="0.25">
      <c r="A34" s="13" t="s">
        <v>4</v>
      </c>
      <c r="B34" s="106" t="s">
        <v>90</v>
      </c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4" ht="12.75" customHeight="1" x14ac:dyDescent="0.25">
      <c r="A35" s="15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4" ht="12.75" customHeight="1" x14ac:dyDescent="0.25">
      <c r="A36" s="15" t="s">
        <v>5</v>
      </c>
      <c r="B36" s="106" t="s">
        <v>91</v>
      </c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4" ht="12.75" customHeight="1" x14ac:dyDescent="0.25">
      <c r="A37" s="15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4" ht="12.75" customHeight="1" x14ac:dyDescent="0.25">
      <c r="A38" s="15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4" ht="12.75" customHeight="1" x14ac:dyDescent="0.25">
      <c r="A39" s="31"/>
      <c r="B39" s="14"/>
      <c r="C39" s="14"/>
      <c r="D39" s="14"/>
      <c r="E39" s="14"/>
      <c r="F39" s="14"/>
      <c r="G39" s="14"/>
      <c r="H39" s="14"/>
      <c r="I39" s="14"/>
      <c r="J39" s="14"/>
    </row>
    <row r="43" spans="1:14" ht="15.75" thickBot="1" x14ac:dyDescent="0.3">
      <c r="B43" t="s">
        <v>7</v>
      </c>
    </row>
    <row r="44" spans="1:14" ht="15.75" thickBot="1" x14ac:dyDescent="0.3">
      <c r="B44" s="5">
        <v>2015</v>
      </c>
      <c r="C44" s="5">
        <v>2016</v>
      </c>
      <c r="D44" s="5">
        <v>2017</v>
      </c>
      <c r="E44" s="5">
        <v>2018</v>
      </c>
      <c r="F44" s="5"/>
      <c r="G44" s="5">
        <v>2019</v>
      </c>
      <c r="H44" s="5">
        <v>2020</v>
      </c>
      <c r="I44" s="5">
        <v>2021</v>
      </c>
    </row>
    <row r="45" spans="1:14" x14ac:dyDescent="0.25">
      <c r="H45">
        <v>107771978</v>
      </c>
      <c r="I45">
        <v>110198654</v>
      </c>
      <c r="J45" t="s">
        <v>54</v>
      </c>
    </row>
    <row r="46" spans="1:14" x14ac:dyDescent="0.25">
      <c r="B46" s="8">
        <v>12859211</v>
      </c>
      <c r="C46" s="8">
        <v>13066832</v>
      </c>
      <c r="D46" s="8">
        <v>13264805</v>
      </c>
      <c r="E46" s="8">
        <v>13453701</v>
      </c>
      <c r="F46" s="8"/>
      <c r="G46" s="8">
        <v>13633497</v>
      </c>
      <c r="H46" s="8">
        <f>SUM(H47:H63)</f>
        <v>13804656</v>
      </c>
      <c r="I46" s="8">
        <f>SUM(I47:I63)</f>
        <v>13966223</v>
      </c>
      <c r="J46" t="s">
        <v>55</v>
      </c>
    </row>
    <row r="47" spans="1:14" x14ac:dyDescent="0.25">
      <c r="G47" s="15" t="s">
        <v>20</v>
      </c>
      <c r="H47">
        <v>1659171</v>
      </c>
      <c r="I47">
        <v>1670236</v>
      </c>
      <c r="M47" s="96">
        <f>SUM(I27,I20,I15)</f>
        <v>56.801497049085931</v>
      </c>
      <c r="N47" t="s">
        <v>147</v>
      </c>
    </row>
    <row r="48" spans="1:14" x14ac:dyDescent="0.25">
      <c r="G48" s="15" t="s">
        <v>21</v>
      </c>
      <c r="H48">
        <v>621292</v>
      </c>
      <c r="I48">
        <v>626337</v>
      </c>
    </row>
    <row r="49" spans="7:9" x14ac:dyDescent="0.25">
      <c r="G49" s="15" t="s">
        <v>22</v>
      </c>
      <c r="H49">
        <v>636947</v>
      </c>
      <c r="I49">
        <v>646773</v>
      </c>
    </row>
    <row r="50" spans="7:9" x14ac:dyDescent="0.25">
      <c r="G50" s="15" t="s">
        <v>23</v>
      </c>
      <c r="H50">
        <v>374431</v>
      </c>
      <c r="I50">
        <v>375218</v>
      </c>
    </row>
    <row r="51" spans="7:9" x14ac:dyDescent="0.25">
      <c r="G51" s="15" t="s">
        <v>24</v>
      </c>
      <c r="H51">
        <v>444211</v>
      </c>
      <c r="I51">
        <v>455743</v>
      </c>
    </row>
    <row r="52" spans="7:9" x14ac:dyDescent="0.25">
      <c r="G52" s="15" t="s">
        <v>25</v>
      </c>
      <c r="H52">
        <v>1886920</v>
      </c>
      <c r="I52">
        <v>1904097</v>
      </c>
    </row>
    <row r="53" spans="7:9" x14ac:dyDescent="0.25">
      <c r="G53" s="15" t="s">
        <v>26</v>
      </c>
      <c r="H53">
        <v>476108</v>
      </c>
      <c r="I53">
        <v>480081</v>
      </c>
    </row>
    <row r="54" spans="7:9" x14ac:dyDescent="0.25">
      <c r="G54" s="15" t="s">
        <v>27</v>
      </c>
      <c r="H54">
        <v>545540</v>
      </c>
      <c r="I54">
        <v>552738</v>
      </c>
    </row>
    <row r="55" spans="7:9" x14ac:dyDescent="0.25">
      <c r="G55" s="15" t="s">
        <v>28</v>
      </c>
      <c r="H55">
        <v>249774</v>
      </c>
      <c r="I55">
        <v>249838</v>
      </c>
    </row>
    <row r="56" spans="7:9" x14ac:dyDescent="0.25">
      <c r="G56" s="15" t="s">
        <v>29</v>
      </c>
      <c r="H56">
        <v>741227</v>
      </c>
      <c r="I56">
        <v>755461</v>
      </c>
    </row>
    <row r="57" spans="7:9" x14ac:dyDescent="0.25">
      <c r="G57" s="15" t="s">
        <v>30</v>
      </c>
      <c r="H57">
        <v>433585</v>
      </c>
      <c r="I57">
        <v>435932</v>
      </c>
    </row>
    <row r="58" spans="7:9" x14ac:dyDescent="0.25">
      <c r="G58" s="15" t="s">
        <v>31</v>
      </c>
      <c r="H58">
        <v>836915</v>
      </c>
      <c r="I58">
        <v>852178</v>
      </c>
    </row>
    <row r="59" spans="7:9" x14ac:dyDescent="0.25">
      <c r="G59" s="15" t="s">
        <v>32</v>
      </c>
      <c r="H59">
        <v>3080813</v>
      </c>
      <c r="I59">
        <v>3102433</v>
      </c>
    </row>
    <row r="60" spans="7:9" x14ac:dyDescent="0.25">
      <c r="G60" s="15" t="s">
        <v>33</v>
      </c>
      <c r="H60">
        <v>122886</v>
      </c>
      <c r="I60">
        <v>123031</v>
      </c>
    </row>
    <row r="61" spans="7:9" x14ac:dyDescent="0.25">
      <c r="G61" s="15" t="s">
        <v>34</v>
      </c>
      <c r="H61">
        <v>972071</v>
      </c>
      <c r="I61">
        <v>1007293</v>
      </c>
    </row>
    <row r="62" spans="7:9" x14ac:dyDescent="0.25">
      <c r="G62" s="15" t="s">
        <v>35</v>
      </c>
      <c r="H62">
        <v>657446</v>
      </c>
      <c r="I62">
        <v>663395</v>
      </c>
    </row>
    <row r="63" spans="7:9" x14ac:dyDescent="0.25">
      <c r="G63" s="15" t="s">
        <v>36</v>
      </c>
      <c r="H63">
        <v>65319</v>
      </c>
      <c r="I63">
        <v>65439</v>
      </c>
    </row>
    <row r="67" spans="2:6" x14ac:dyDescent="0.25">
      <c r="B67" s="15"/>
      <c r="C67" t="s">
        <v>92</v>
      </c>
      <c r="D67" s="59" t="s">
        <v>88</v>
      </c>
    </row>
    <row r="68" spans="2:6" x14ac:dyDescent="0.25">
      <c r="B68" s="15" t="s">
        <v>36</v>
      </c>
      <c r="C68" s="28">
        <v>0.55247918699393028</v>
      </c>
      <c r="D68" s="27">
        <v>0.31668346048654095</v>
      </c>
      <c r="E68" s="28"/>
      <c r="F68" s="15"/>
    </row>
    <row r="69" spans="2:6" x14ac:dyDescent="0.25">
      <c r="B69" s="15" t="s">
        <v>33</v>
      </c>
      <c r="C69" s="28">
        <v>1.0377992067615343</v>
      </c>
      <c r="D69" s="27">
        <v>1.1183576751447775</v>
      </c>
      <c r="E69" s="28"/>
      <c r="F69" s="15"/>
    </row>
    <row r="70" spans="2:6" x14ac:dyDescent="0.25">
      <c r="B70" s="15" t="s">
        <v>28</v>
      </c>
      <c r="C70" s="28">
        <v>2.2821445315964874</v>
      </c>
      <c r="D70" s="27">
        <v>1.3674967611918813</v>
      </c>
      <c r="E70" s="28"/>
      <c r="F70" s="15"/>
    </row>
    <row r="71" spans="2:6" x14ac:dyDescent="0.25">
      <c r="B71" s="15" t="s">
        <v>23</v>
      </c>
      <c r="C71" s="28">
        <v>3.1666180924262197</v>
      </c>
      <c r="D71" s="27">
        <v>1.854702085017329</v>
      </c>
      <c r="E71" s="28"/>
      <c r="F71" s="15"/>
    </row>
    <row r="72" spans="2:6" x14ac:dyDescent="0.25">
      <c r="B72" s="15" t="s">
        <v>24</v>
      </c>
      <c r="C72" s="28">
        <v>2.813082098914049</v>
      </c>
      <c r="D72" s="27">
        <v>2.1060557407181846</v>
      </c>
      <c r="E72" s="28"/>
      <c r="F72" s="15"/>
    </row>
    <row r="73" spans="2:6" x14ac:dyDescent="0.25">
      <c r="B73" s="15" t="s">
        <v>30</v>
      </c>
      <c r="C73" s="28">
        <v>3.0639786104388151</v>
      </c>
      <c r="D73" s="27">
        <v>2.503570993566675</v>
      </c>
      <c r="E73" s="28"/>
      <c r="F73" s="15"/>
    </row>
    <row r="74" spans="2:6" x14ac:dyDescent="0.25">
      <c r="B74" s="15" t="s">
        <v>22</v>
      </c>
      <c r="C74" s="28">
        <v>3.9167733188032994</v>
      </c>
      <c r="D74" s="27">
        <v>3.337356468204316</v>
      </c>
      <c r="E74" s="28"/>
      <c r="F74" s="15"/>
    </row>
    <row r="75" spans="2:6" x14ac:dyDescent="0.25">
      <c r="B75" s="15" t="s">
        <v>29</v>
      </c>
      <c r="C75" s="28">
        <v>5.066082086242508</v>
      </c>
      <c r="D75" s="27">
        <v>3.3528584557805803</v>
      </c>
      <c r="E75" s="28"/>
      <c r="F75" s="15"/>
    </row>
    <row r="76" spans="2:6" x14ac:dyDescent="0.25">
      <c r="B76" s="15" t="s">
        <v>35</v>
      </c>
      <c r="C76" s="28">
        <v>5.0420061583689186</v>
      </c>
      <c r="D76" s="27">
        <v>3.8876770271616969</v>
      </c>
      <c r="E76" s="28"/>
      <c r="F76" s="15"/>
    </row>
    <row r="77" spans="2:6" x14ac:dyDescent="0.25">
      <c r="B77" s="15" t="s">
        <v>26</v>
      </c>
      <c r="C77" s="28">
        <v>4.1030449712989592</v>
      </c>
      <c r="D77" s="27">
        <v>3.8965353057767049</v>
      </c>
      <c r="E77" s="28"/>
      <c r="F77" s="15"/>
    </row>
    <row r="78" spans="2:6" x14ac:dyDescent="0.25">
      <c r="B78" s="15" t="s">
        <v>27</v>
      </c>
      <c r="C78" s="28">
        <v>3.9725280991421363</v>
      </c>
      <c r="D78" s="27">
        <v>4.1888585000719738</v>
      </c>
      <c r="E78" s="28"/>
      <c r="F78" s="15"/>
    </row>
    <row r="79" spans="2:6" x14ac:dyDescent="0.25">
      <c r="B79" s="15" t="s">
        <v>34</v>
      </c>
      <c r="C79" s="28">
        <v>5.2827654371048061</v>
      </c>
      <c r="D79" s="27">
        <v>4.2132187662632461</v>
      </c>
      <c r="E79" s="28"/>
      <c r="F79" s="15"/>
    </row>
    <row r="80" spans="2:6" x14ac:dyDescent="0.25">
      <c r="B80" s="15" t="s">
        <v>21</v>
      </c>
      <c r="C80" s="28">
        <v>4.7404234828997556</v>
      </c>
      <c r="D80" s="27">
        <v>4.9528850306164252</v>
      </c>
      <c r="E80" s="28"/>
      <c r="F80" s="15"/>
    </row>
    <row r="81" spans="2:6" x14ac:dyDescent="0.25">
      <c r="B81" s="15" t="s">
        <v>31</v>
      </c>
      <c r="C81" s="28">
        <v>5.6831861322655453</v>
      </c>
      <c r="D81" s="27">
        <v>6.1022466809137317</v>
      </c>
      <c r="E81" s="28"/>
      <c r="F81" s="15"/>
    </row>
    <row r="82" spans="2:6" x14ac:dyDescent="0.25">
      <c r="B82" s="15" t="s">
        <v>20</v>
      </c>
      <c r="C82" s="28">
        <v>12.143137726978978</v>
      </c>
      <c r="D82" s="27">
        <v>8.9125355715250638</v>
      </c>
      <c r="E82" s="28"/>
      <c r="F82" s="15"/>
    </row>
    <row r="83" spans="2:6" x14ac:dyDescent="0.25">
      <c r="B83" s="15" t="s">
        <v>25</v>
      </c>
      <c r="C83" s="28">
        <v>15.2717411964469</v>
      </c>
      <c r="D83" s="27">
        <v>20.767126928059703</v>
      </c>
      <c r="E83" s="28"/>
      <c r="F83" s="15"/>
    </row>
    <row r="84" spans="2:6" x14ac:dyDescent="0.25">
      <c r="B84" s="15" t="s">
        <v>32</v>
      </c>
      <c r="C84" s="28">
        <v>21.862209663317156</v>
      </c>
      <c r="D84" s="27">
        <v>27.121834549501166</v>
      </c>
      <c r="E84" s="28"/>
      <c r="F84" s="15"/>
    </row>
    <row r="89" spans="2:6" x14ac:dyDescent="0.25">
      <c r="B89" s="15"/>
      <c r="E89" s="34"/>
    </row>
    <row r="90" spans="2:6" x14ac:dyDescent="0.25">
      <c r="B90" s="15"/>
      <c r="E90" s="34"/>
    </row>
    <row r="91" spans="2:6" x14ac:dyDescent="0.25">
      <c r="B91" s="15"/>
      <c r="E91" s="34"/>
    </row>
    <row r="92" spans="2:6" x14ac:dyDescent="0.25">
      <c r="B92" s="15"/>
      <c r="E92" s="34"/>
    </row>
    <row r="93" spans="2:6" x14ac:dyDescent="0.25">
      <c r="B93" s="15"/>
      <c r="E93" s="34"/>
    </row>
    <row r="94" spans="2:6" x14ac:dyDescent="0.25">
      <c r="B94" s="15"/>
      <c r="E94" s="34"/>
    </row>
    <row r="95" spans="2:6" x14ac:dyDescent="0.25">
      <c r="B95" s="15"/>
      <c r="E95" s="34"/>
    </row>
    <row r="96" spans="2:6" x14ac:dyDescent="0.25">
      <c r="B96" s="15"/>
      <c r="E96" s="34"/>
    </row>
    <row r="97" spans="2:5" x14ac:dyDescent="0.25">
      <c r="B97" s="15"/>
      <c r="E97" s="34"/>
    </row>
    <row r="98" spans="2:5" x14ac:dyDescent="0.25">
      <c r="B98" s="15"/>
      <c r="E98" s="34"/>
    </row>
    <row r="99" spans="2:5" x14ac:dyDescent="0.25">
      <c r="B99" s="15"/>
      <c r="E99" s="34"/>
    </row>
    <row r="100" spans="2:5" x14ac:dyDescent="0.25">
      <c r="B100" s="15"/>
      <c r="E100" s="34"/>
    </row>
    <row r="101" spans="2:5" x14ac:dyDescent="0.25">
      <c r="B101" s="15"/>
      <c r="E101" s="34"/>
    </row>
    <row r="102" spans="2:5" x14ac:dyDescent="0.25">
      <c r="B102" s="15"/>
      <c r="E102" s="34"/>
    </row>
    <row r="103" spans="2:5" x14ac:dyDescent="0.25">
      <c r="B103" s="15"/>
      <c r="E103" s="34"/>
    </row>
    <row r="104" spans="2:5" x14ac:dyDescent="0.25">
      <c r="B104" s="15"/>
      <c r="E104" s="34"/>
    </row>
    <row r="105" spans="2:5" x14ac:dyDescent="0.25">
      <c r="B105" s="15"/>
      <c r="E105" s="34"/>
    </row>
  </sheetData>
  <sortState xmlns:xlrd2="http://schemas.microsoft.com/office/spreadsheetml/2017/richdata2" ref="D68:F84">
    <sortCondition ref="D68:D84"/>
  </sortState>
  <mergeCells count="10">
    <mergeCell ref="A4:K4"/>
    <mergeCell ref="K6:K10"/>
    <mergeCell ref="I7:J7"/>
    <mergeCell ref="B34:K35"/>
    <mergeCell ref="B36:K38"/>
    <mergeCell ref="A8:B9"/>
    <mergeCell ref="F8:H8"/>
    <mergeCell ref="C8:E8"/>
    <mergeCell ref="I9:J9"/>
    <mergeCell ref="C7:H7"/>
  </mergeCells>
  <phoneticPr fontId="6" type="noConversion"/>
  <pageMargins left="0.78740157480314965" right="0.59055118110236227" top="0.39370078740157483" bottom="0.74803149606299213" header="0.31496062992125984" footer="0.31496062992125984"/>
  <pageSetup paperSize="9" scale="73" orientation="landscape" r:id="rId1"/>
  <rowBreaks count="1" manualBreakCount="1">
    <brk id="38" max="10" man="1"/>
  </rowBreaks>
  <ignoredErrors>
    <ignoredError sqref="F1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F5BC-D403-4BFB-8CCE-E1D20E831870}">
  <dimension ref="A4:I52"/>
  <sheetViews>
    <sheetView topLeftCell="C1" zoomScaleNormal="100" workbookViewId="0">
      <selection activeCell="I35" sqref="I35"/>
    </sheetView>
  </sheetViews>
  <sheetFormatPr defaultRowHeight="15" x14ac:dyDescent="0.25"/>
  <cols>
    <col min="1" max="1" width="11.28515625" bestFit="1" customWidth="1"/>
    <col min="2" max="2" width="27.42578125" customWidth="1"/>
    <col min="3" max="4" width="25" customWidth="1"/>
    <col min="5" max="5" width="28.140625" customWidth="1"/>
    <col min="6" max="6" width="14.85546875" customWidth="1"/>
    <col min="7" max="12" width="13" customWidth="1"/>
  </cols>
  <sheetData>
    <row r="4" spans="1:9" ht="34.5" customHeight="1" x14ac:dyDescent="0.25">
      <c r="A4" s="107" t="s">
        <v>148</v>
      </c>
      <c r="B4" s="107"/>
      <c r="C4" s="107"/>
      <c r="D4" s="107"/>
      <c r="E4" s="107"/>
      <c r="F4" s="36"/>
      <c r="G4" s="36"/>
      <c r="H4" s="36"/>
      <c r="I4" s="36"/>
    </row>
    <row r="5" spans="1:9" ht="15.75" thickBot="1" x14ac:dyDescent="0.3">
      <c r="A5" s="3"/>
      <c r="B5" s="3"/>
      <c r="C5" s="18"/>
      <c r="D5" s="18"/>
      <c r="E5" s="18"/>
      <c r="F5" s="18"/>
      <c r="G5" s="18"/>
      <c r="H5" s="18"/>
      <c r="I5" s="3"/>
    </row>
    <row r="6" spans="1:9" ht="9" customHeight="1" x14ac:dyDescent="0.25">
      <c r="A6" s="19"/>
      <c r="B6" s="20"/>
      <c r="C6" s="77"/>
      <c r="D6" s="77"/>
      <c r="E6" s="77"/>
      <c r="F6" s="32"/>
    </row>
    <row r="7" spans="1:9" ht="15" customHeight="1" x14ac:dyDescent="0.25">
      <c r="A7" s="111" t="s">
        <v>38</v>
      </c>
      <c r="B7" s="111"/>
      <c r="C7" s="113" t="s">
        <v>0</v>
      </c>
      <c r="D7" s="113" t="s">
        <v>37</v>
      </c>
      <c r="E7" s="113" t="s">
        <v>39</v>
      </c>
    </row>
    <row r="8" spans="1:9" ht="15" customHeight="1" x14ac:dyDescent="0.25">
      <c r="A8" s="111"/>
      <c r="B8" s="111"/>
      <c r="C8" s="114"/>
      <c r="D8" s="114"/>
      <c r="E8" s="114"/>
    </row>
    <row r="9" spans="1:9" ht="7.5" customHeight="1" thickBot="1" x14ac:dyDescent="0.3">
      <c r="A9" s="40"/>
      <c r="B9" s="40"/>
      <c r="C9" s="42"/>
      <c r="D9" s="42"/>
      <c r="E9" s="42"/>
    </row>
    <row r="10" spans="1:9" ht="9" customHeight="1" thickTop="1" x14ac:dyDescent="0.25">
      <c r="A10" s="23"/>
      <c r="B10" s="23"/>
      <c r="C10" s="24"/>
      <c r="D10" s="24"/>
      <c r="E10" s="24"/>
    </row>
    <row r="11" spans="1:9" x14ac:dyDescent="0.25">
      <c r="A11" s="15"/>
      <c r="B11" s="15" t="s">
        <v>40</v>
      </c>
      <c r="C11" s="34">
        <f>SUM(C13:C24)</f>
        <v>90311</v>
      </c>
      <c r="D11" s="27">
        <f>SUM(D13:D24)</f>
        <v>100</v>
      </c>
      <c r="E11" s="38">
        <f>C11/365</f>
        <v>247.42739726027398</v>
      </c>
    </row>
    <row r="12" spans="1:9" x14ac:dyDescent="0.25">
      <c r="A12" s="15"/>
      <c r="B12" s="15"/>
      <c r="C12" s="34"/>
      <c r="D12" s="27"/>
      <c r="E12" s="38"/>
    </row>
    <row r="13" spans="1:9" x14ac:dyDescent="0.25">
      <c r="A13" s="15"/>
      <c r="B13" s="15" t="s">
        <v>41</v>
      </c>
      <c r="C13" s="34">
        <v>9280</v>
      </c>
      <c r="D13" s="27">
        <f>(C13/$C$11)*100</f>
        <v>10.275603193409442</v>
      </c>
      <c r="E13" s="38">
        <f>C13/31</f>
        <v>299.35483870967744</v>
      </c>
    </row>
    <row r="14" spans="1:9" x14ac:dyDescent="0.25">
      <c r="A14" s="15"/>
      <c r="B14" s="15" t="s">
        <v>42</v>
      </c>
      <c r="C14" s="34">
        <v>7800</v>
      </c>
      <c r="D14" s="27">
        <f t="shared" ref="D14:D23" si="0">(C14/$C$11)*100</f>
        <v>8.6368216496329353</v>
      </c>
      <c r="E14" s="38">
        <f>C14/28</f>
        <v>278.57142857142856</v>
      </c>
    </row>
    <row r="15" spans="1:9" x14ac:dyDescent="0.25">
      <c r="A15" s="15"/>
      <c r="B15" s="15" t="s">
        <v>43</v>
      </c>
      <c r="C15" s="34">
        <v>7423</v>
      </c>
      <c r="D15" s="27">
        <f t="shared" si="0"/>
        <v>8.2193752699006772</v>
      </c>
      <c r="E15" s="38">
        <f>C15/31</f>
        <v>239.45161290322579</v>
      </c>
    </row>
    <row r="16" spans="1:9" x14ac:dyDescent="0.25">
      <c r="A16" s="15"/>
      <c r="B16" s="15" t="s">
        <v>44</v>
      </c>
      <c r="C16" s="34">
        <v>7687</v>
      </c>
      <c r="D16" s="27">
        <f t="shared" si="0"/>
        <v>8.5116984641959448</v>
      </c>
      <c r="E16" s="38">
        <f>C16/30</f>
        <v>256.23333333333335</v>
      </c>
    </row>
    <row r="17" spans="1:9" x14ac:dyDescent="0.25">
      <c r="A17" s="15"/>
      <c r="B17" s="15" t="s">
        <v>45</v>
      </c>
      <c r="C17" s="34">
        <v>6409</v>
      </c>
      <c r="D17" s="27">
        <f t="shared" si="0"/>
        <v>7.0965884554483951</v>
      </c>
      <c r="E17" s="38">
        <f t="shared" ref="E17:E20" si="1">C17/31</f>
        <v>206.74193548387098</v>
      </c>
    </row>
    <row r="18" spans="1:9" x14ac:dyDescent="0.25">
      <c r="A18" s="15"/>
      <c r="B18" s="15" t="s">
        <v>46</v>
      </c>
      <c r="C18" s="34">
        <v>7071</v>
      </c>
      <c r="D18" s="27">
        <f t="shared" si="0"/>
        <v>7.8296110108403187</v>
      </c>
      <c r="E18" s="38">
        <f>C18/30</f>
        <v>235.7</v>
      </c>
    </row>
    <row r="19" spans="1:9" x14ac:dyDescent="0.25">
      <c r="A19" s="15"/>
      <c r="B19" s="15" t="s">
        <v>47</v>
      </c>
      <c r="C19" s="34">
        <v>6778</v>
      </c>
      <c r="D19" s="27">
        <f t="shared" si="0"/>
        <v>7.5051765565656456</v>
      </c>
      <c r="E19" s="38">
        <f t="shared" si="1"/>
        <v>218.64516129032259</v>
      </c>
    </row>
    <row r="20" spans="1:9" x14ac:dyDescent="0.25">
      <c r="A20" s="15"/>
      <c r="B20" s="15" t="s">
        <v>48</v>
      </c>
      <c r="C20" s="34">
        <v>7346</v>
      </c>
      <c r="D20" s="27">
        <f t="shared" si="0"/>
        <v>8.1341143382312229</v>
      </c>
      <c r="E20" s="38">
        <f t="shared" si="1"/>
        <v>236.96774193548387</v>
      </c>
    </row>
    <row r="21" spans="1:9" x14ac:dyDescent="0.25">
      <c r="A21" s="15"/>
      <c r="B21" s="15" t="s">
        <v>49</v>
      </c>
      <c r="C21" s="34">
        <v>7078</v>
      </c>
      <c r="D21" s="27">
        <f t="shared" si="0"/>
        <v>7.8373620046284511</v>
      </c>
      <c r="E21" s="38">
        <f>C21/30</f>
        <v>235.93333333333334</v>
      </c>
    </row>
    <row r="22" spans="1:9" x14ac:dyDescent="0.25">
      <c r="A22" s="15"/>
      <c r="B22" s="15" t="s">
        <v>50</v>
      </c>
      <c r="C22" s="34">
        <v>7546</v>
      </c>
      <c r="D22" s="27">
        <f t="shared" si="0"/>
        <v>8.3555713036064265</v>
      </c>
      <c r="E22" s="38">
        <f>C22/31</f>
        <v>243.41935483870967</v>
      </c>
    </row>
    <row r="23" spans="1:9" x14ac:dyDescent="0.25">
      <c r="A23" s="15"/>
      <c r="B23" s="15" t="s">
        <v>51</v>
      </c>
      <c r="C23" s="34">
        <v>8191</v>
      </c>
      <c r="D23" s="27">
        <f t="shared" si="0"/>
        <v>9.0697700169414563</v>
      </c>
      <c r="E23" s="38">
        <f>C23/30</f>
        <v>273.03333333333336</v>
      </c>
    </row>
    <row r="24" spans="1:9" x14ac:dyDescent="0.25">
      <c r="A24" s="15"/>
      <c r="B24" s="15" t="s">
        <v>52</v>
      </c>
      <c r="C24" s="34">
        <v>7702</v>
      </c>
      <c r="D24" s="27">
        <f t="shared" ref="D24" si="2">(C24/$C$11)*100</f>
        <v>8.5283077365990856</v>
      </c>
      <c r="E24" s="38">
        <f>C24/31</f>
        <v>248.45161290322579</v>
      </c>
    </row>
    <row r="25" spans="1:9" ht="9" customHeight="1" thickBot="1" x14ac:dyDescent="0.3">
      <c r="A25" s="22"/>
      <c r="B25" s="22"/>
      <c r="C25" s="30"/>
      <c r="D25" s="30"/>
      <c r="E25" s="30"/>
      <c r="F25" s="29"/>
    </row>
    <row r="26" spans="1:9" ht="9" customHeight="1" x14ac:dyDescent="0.25">
      <c r="A26" s="15"/>
      <c r="B26" s="15"/>
      <c r="C26" s="26"/>
      <c r="D26" s="26"/>
      <c r="E26" s="26"/>
      <c r="F26" s="26"/>
      <c r="G26" s="26"/>
      <c r="H26" s="26"/>
      <c r="I26" s="29"/>
    </row>
    <row r="27" spans="1:9" ht="12.75" customHeight="1" x14ac:dyDescent="0.25">
      <c r="A27" s="13" t="s">
        <v>4</v>
      </c>
      <c r="B27" s="106" t="s">
        <v>90</v>
      </c>
      <c r="C27" s="106"/>
      <c r="D27" s="106"/>
      <c r="E27" s="106"/>
      <c r="F27" s="33"/>
      <c r="G27" s="33"/>
      <c r="H27" s="33"/>
      <c r="I27" s="33"/>
    </row>
    <row r="28" spans="1:9" ht="12.75" customHeight="1" x14ac:dyDescent="0.25">
      <c r="A28" s="15"/>
      <c r="B28" s="106"/>
      <c r="C28" s="106"/>
      <c r="D28" s="106"/>
      <c r="E28" s="106"/>
      <c r="F28" s="33"/>
      <c r="G28" s="33"/>
      <c r="H28" s="33"/>
      <c r="I28" s="33"/>
    </row>
    <row r="29" spans="1:9" ht="12.75" customHeight="1" x14ac:dyDescent="0.25">
      <c r="A29" s="15" t="s">
        <v>5</v>
      </c>
      <c r="B29" s="115" t="s">
        <v>53</v>
      </c>
      <c r="C29" s="115"/>
      <c r="D29" s="115"/>
      <c r="E29" s="115"/>
      <c r="F29" s="80"/>
      <c r="G29" s="80"/>
      <c r="H29" s="80"/>
      <c r="I29" s="33"/>
    </row>
    <row r="30" spans="1:9" ht="12.75" customHeight="1" x14ac:dyDescent="0.25">
      <c r="A30" s="31"/>
      <c r="B30" s="14"/>
      <c r="C30" s="14"/>
      <c r="D30" s="14"/>
      <c r="E30" s="14"/>
      <c r="F30" s="14"/>
      <c r="G30" s="14"/>
      <c r="H30" s="14"/>
      <c r="I30" s="14"/>
    </row>
    <row r="31" spans="1:9" x14ac:dyDescent="0.25">
      <c r="F31" s="100">
        <f>90311-C11</f>
        <v>0</v>
      </c>
    </row>
    <row r="34" spans="1:8" ht="15.75" thickBot="1" x14ac:dyDescent="0.3">
      <c r="A34" t="s">
        <v>7</v>
      </c>
    </row>
    <row r="35" spans="1:8" ht="15.75" thickBot="1" x14ac:dyDescent="0.3">
      <c r="A35" s="5">
        <v>2015</v>
      </c>
      <c r="B35" s="5">
        <v>2016</v>
      </c>
      <c r="C35" s="5">
        <v>2017</v>
      </c>
      <c r="D35" s="5">
        <v>2018</v>
      </c>
      <c r="E35" s="5">
        <v>2019</v>
      </c>
      <c r="F35" s="5">
        <v>2020</v>
      </c>
      <c r="G35" s="5">
        <v>2021</v>
      </c>
    </row>
    <row r="36" spans="1:8" x14ac:dyDescent="0.25">
      <c r="A36" s="8">
        <v>12859211</v>
      </c>
      <c r="B36" s="8">
        <v>13066832</v>
      </c>
      <c r="C36" s="8">
        <v>13264805</v>
      </c>
      <c r="D36" s="8">
        <v>13453701</v>
      </c>
      <c r="E36" s="8">
        <v>13633497</v>
      </c>
      <c r="F36" s="8">
        <v>13804656</v>
      </c>
      <c r="G36" s="8">
        <v>13966223</v>
      </c>
      <c r="H36" t="s">
        <v>55</v>
      </c>
    </row>
    <row r="37" spans="1:8" x14ac:dyDescent="0.25">
      <c r="F37">
        <v>108771978</v>
      </c>
      <c r="G37">
        <v>110198654</v>
      </c>
      <c r="H37" t="s">
        <v>54</v>
      </c>
    </row>
    <row r="40" spans="1:8" x14ac:dyDescent="0.25">
      <c r="C40" t="s">
        <v>0</v>
      </c>
      <c r="D40" t="s">
        <v>39</v>
      </c>
    </row>
    <row r="41" spans="1:8" x14ac:dyDescent="0.25">
      <c r="B41" s="15" t="s">
        <v>74</v>
      </c>
      <c r="C41" s="34">
        <f>C13</f>
        <v>9280</v>
      </c>
      <c r="D41" s="38">
        <f>E13</f>
        <v>299.35483870967744</v>
      </c>
    </row>
    <row r="42" spans="1:8" x14ac:dyDescent="0.25">
      <c r="B42" s="15" t="s">
        <v>75</v>
      </c>
      <c r="C42" s="34">
        <f t="shared" ref="C42:C52" si="3">C14</f>
        <v>7800</v>
      </c>
      <c r="D42" s="38">
        <f t="shared" ref="D42:D52" si="4">E14</f>
        <v>278.57142857142856</v>
      </c>
    </row>
    <row r="43" spans="1:8" x14ac:dyDescent="0.25">
      <c r="B43" s="15" t="s">
        <v>76</v>
      </c>
      <c r="C43" s="34">
        <f t="shared" si="3"/>
        <v>7423</v>
      </c>
      <c r="D43" s="38">
        <f t="shared" si="4"/>
        <v>239.45161290322579</v>
      </c>
    </row>
    <row r="44" spans="1:8" x14ac:dyDescent="0.25">
      <c r="B44" s="15" t="s">
        <v>77</v>
      </c>
      <c r="C44" s="34">
        <f t="shared" si="3"/>
        <v>7687</v>
      </c>
      <c r="D44" s="38">
        <f t="shared" si="4"/>
        <v>256.23333333333335</v>
      </c>
    </row>
    <row r="45" spans="1:8" x14ac:dyDescent="0.25">
      <c r="B45" s="15" t="s">
        <v>45</v>
      </c>
      <c r="C45" s="34">
        <f t="shared" si="3"/>
        <v>6409</v>
      </c>
      <c r="D45" s="38">
        <f t="shared" si="4"/>
        <v>206.74193548387098</v>
      </c>
    </row>
    <row r="46" spans="1:8" x14ac:dyDescent="0.25">
      <c r="B46" s="15" t="s">
        <v>78</v>
      </c>
      <c r="C46" s="34">
        <f t="shared" si="3"/>
        <v>7071</v>
      </c>
      <c r="D46" s="38">
        <f t="shared" si="4"/>
        <v>235.7</v>
      </c>
    </row>
    <row r="47" spans="1:8" x14ac:dyDescent="0.25">
      <c r="B47" s="15" t="s">
        <v>79</v>
      </c>
      <c r="C47" s="34">
        <f t="shared" si="3"/>
        <v>6778</v>
      </c>
      <c r="D47" s="38">
        <f t="shared" si="4"/>
        <v>218.64516129032259</v>
      </c>
    </row>
    <row r="48" spans="1:8" x14ac:dyDescent="0.25">
      <c r="B48" s="15" t="s">
        <v>80</v>
      </c>
      <c r="C48" s="34">
        <f t="shared" si="3"/>
        <v>7346</v>
      </c>
      <c r="D48" s="38">
        <f t="shared" si="4"/>
        <v>236.96774193548387</v>
      </c>
    </row>
    <row r="49" spans="2:4" x14ac:dyDescent="0.25">
      <c r="B49" s="15" t="s">
        <v>81</v>
      </c>
      <c r="C49" s="34">
        <f t="shared" si="3"/>
        <v>7078</v>
      </c>
      <c r="D49" s="38">
        <f t="shared" si="4"/>
        <v>235.93333333333334</v>
      </c>
    </row>
    <row r="50" spans="2:4" x14ac:dyDescent="0.25">
      <c r="B50" s="15" t="s">
        <v>82</v>
      </c>
      <c r="C50" s="34">
        <f t="shared" si="3"/>
        <v>7546</v>
      </c>
      <c r="D50" s="38">
        <f t="shared" si="4"/>
        <v>243.41935483870967</v>
      </c>
    </row>
    <row r="51" spans="2:4" x14ac:dyDescent="0.25">
      <c r="B51" s="15" t="s">
        <v>83</v>
      </c>
      <c r="C51" s="34">
        <f t="shared" si="3"/>
        <v>8191</v>
      </c>
      <c r="D51" s="38">
        <f t="shared" si="4"/>
        <v>273.03333333333336</v>
      </c>
    </row>
    <row r="52" spans="2:4" x14ac:dyDescent="0.25">
      <c r="B52" s="15" t="s">
        <v>84</v>
      </c>
      <c r="C52" s="34">
        <f t="shared" si="3"/>
        <v>7702</v>
      </c>
      <c r="D52" s="38">
        <f t="shared" si="4"/>
        <v>248.45161290322579</v>
      </c>
    </row>
  </sheetData>
  <mergeCells count="7">
    <mergeCell ref="A7:B8"/>
    <mergeCell ref="E7:E8"/>
    <mergeCell ref="A4:E4"/>
    <mergeCell ref="B27:E28"/>
    <mergeCell ref="B29:E29"/>
    <mergeCell ref="C7:C8"/>
    <mergeCell ref="D7:D8"/>
  </mergeCells>
  <phoneticPr fontId="6" type="noConversion"/>
  <pageMargins left="0.98425196850393704" right="0.59055118110236227" top="0.59055118110236227" bottom="0.74803149606299213" header="0.31496062992125984" footer="0.31496062992125984"/>
  <pageSetup paperSize="9" scale="105" orientation="landscape" r:id="rId1"/>
  <rowBreaks count="1" manualBreakCount="1">
    <brk id="30" max="4" man="1"/>
  </rowBreaks>
  <ignoredErrors>
    <ignoredError sqref="E14 E16 E18 E21 E23 E17 E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92327-A153-431C-8200-AAAE8894F6EC}">
  <dimension ref="A4:J65"/>
  <sheetViews>
    <sheetView topLeftCell="A5" zoomScaleNormal="100" workbookViewId="0">
      <selection activeCell="B38" sqref="B38:D39"/>
    </sheetView>
  </sheetViews>
  <sheetFormatPr defaultRowHeight="15" x14ac:dyDescent="0.25"/>
  <cols>
    <col min="3" max="8" width="14.140625" customWidth="1"/>
    <col min="9" max="10" width="8.85546875" customWidth="1"/>
  </cols>
  <sheetData>
    <row r="4" spans="1:10" ht="36" customHeight="1" x14ac:dyDescent="0.25">
      <c r="A4" s="107" t="s">
        <v>149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5.75" thickBot="1" x14ac:dyDescent="0.3"/>
    <row r="6" spans="1:10" ht="9" customHeight="1" x14ac:dyDescent="0.25">
      <c r="A6" s="120" t="s">
        <v>56</v>
      </c>
      <c r="B6" s="120"/>
      <c r="C6" s="20"/>
      <c r="D6" s="20"/>
      <c r="E6" s="19"/>
      <c r="F6" s="19"/>
      <c r="G6" s="19"/>
      <c r="H6" s="19"/>
      <c r="I6" s="19"/>
      <c r="J6" s="19"/>
    </row>
    <row r="7" spans="1:10" x14ac:dyDescent="0.25">
      <c r="A7" s="121"/>
      <c r="B7" s="121"/>
      <c r="C7" s="119" t="s">
        <v>73</v>
      </c>
      <c r="D7" s="119"/>
      <c r="E7" s="119" t="s">
        <v>16</v>
      </c>
      <c r="F7" s="119"/>
      <c r="G7" s="119" t="s">
        <v>17</v>
      </c>
      <c r="H7" s="119"/>
      <c r="I7" s="111" t="s">
        <v>104</v>
      </c>
      <c r="J7" s="111"/>
    </row>
    <row r="8" spans="1:10" x14ac:dyDescent="0.25">
      <c r="A8" s="121"/>
      <c r="B8" s="121"/>
      <c r="C8" s="23" t="s">
        <v>0</v>
      </c>
      <c r="D8" s="23" t="s">
        <v>37</v>
      </c>
      <c r="E8" s="23" t="s">
        <v>0</v>
      </c>
      <c r="F8" s="23" t="s">
        <v>37</v>
      </c>
      <c r="G8" s="23" t="s">
        <v>0</v>
      </c>
      <c r="H8" s="23" t="s">
        <v>37</v>
      </c>
      <c r="I8" s="111"/>
      <c r="J8" s="111"/>
    </row>
    <row r="9" spans="1:10" ht="9" customHeight="1" thickBot="1" x14ac:dyDescent="0.3">
      <c r="A9" s="122"/>
      <c r="B9" s="122"/>
      <c r="C9" s="40"/>
      <c r="D9" s="40"/>
      <c r="E9" s="40"/>
      <c r="F9" s="40"/>
      <c r="G9" s="40"/>
      <c r="H9" s="40"/>
      <c r="I9" s="40"/>
      <c r="J9" s="40"/>
    </row>
    <row r="10" spans="1:10" ht="9" customHeight="1" thickTop="1" x14ac:dyDescent="0.25">
      <c r="A10" s="15"/>
      <c r="B10" s="15"/>
      <c r="C10" s="46"/>
      <c r="D10" s="46"/>
      <c r="E10" s="15"/>
      <c r="F10" s="15"/>
      <c r="G10" s="15"/>
      <c r="H10" s="15"/>
      <c r="I10" s="15"/>
      <c r="J10" s="15"/>
    </row>
    <row r="11" spans="1:10" x14ac:dyDescent="0.25">
      <c r="A11" s="118" t="s">
        <v>57</v>
      </c>
      <c r="B11" s="118"/>
      <c r="C11" s="47">
        <f t="shared" ref="C11:G11" si="0">SUM(C13:C32)</f>
        <v>90311</v>
      </c>
      <c r="D11" s="63">
        <f t="shared" si="0"/>
        <v>99.98781986690436</v>
      </c>
      <c r="E11" s="50">
        <f t="shared" si="0"/>
        <v>50562</v>
      </c>
      <c r="F11" s="51">
        <f>(E11/C11)*100</f>
        <v>55.986535416505191</v>
      </c>
      <c r="G11" s="50">
        <f t="shared" si="0"/>
        <v>39749</v>
      </c>
      <c r="H11" s="51">
        <f>(G11/C11)*100</f>
        <v>44.013464583494809</v>
      </c>
      <c r="I11" s="50"/>
      <c r="J11" s="51">
        <f>(E11/G11)*100</f>
        <v>127.20320008050517</v>
      </c>
    </row>
    <row r="12" spans="1:10" x14ac:dyDescent="0.25">
      <c r="A12" s="15"/>
      <c r="B12" s="15"/>
      <c r="C12" s="47"/>
      <c r="D12" s="48"/>
      <c r="E12" s="50"/>
      <c r="F12" s="51"/>
      <c r="G12" s="50"/>
      <c r="H12" s="51"/>
      <c r="I12" s="50"/>
      <c r="J12" s="51"/>
    </row>
    <row r="13" spans="1:10" x14ac:dyDescent="0.25">
      <c r="A13" s="118" t="s">
        <v>94</v>
      </c>
      <c r="B13" s="118"/>
      <c r="C13" s="54">
        <f>SUM(E13,G13)</f>
        <v>3448</v>
      </c>
      <c r="D13" s="63">
        <f>(C13/$C$11)*100</f>
        <v>3.8179180830685078</v>
      </c>
      <c r="E13" s="50">
        <v>1972</v>
      </c>
      <c r="F13" s="63">
        <f>(E13/$E$11)*100</f>
        <v>3.9001621771290691</v>
      </c>
      <c r="G13" s="50">
        <v>1476</v>
      </c>
      <c r="H13" s="63">
        <f>(G13/$G$11)*100</f>
        <v>3.7133009635462524</v>
      </c>
      <c r="I13" s="54"/>
      <c r="J13" s="51">
        <f>(E13/G13)*100</f>
        <v>133.60433604336043</v>
      </c>
    </row>
    <row r="14" spans="1:10" x14ac:dyDescent="0.25">
      <c r="A14" s="117" t="s">
        <v>95</v>
      </c>
      <c r="B14" s="117"/>
      <c r="C14" s="54">
        <f t="shared" ref="C14:C32" si="1">SUM(E14,G14)</f>
        <v>844</v>
      </c>
      <c r="D14" s="63">
        <f t="shared" ref="D14:D31" si="2">(C14/$C$11)*100</f>
        <v>0.93454839388335853</v>
      </c>
      <c r="E14" s="50">
        <v>453</v>
      </c>
      <c r="F14" s="63">
        <f t="shared" ref="F14:F31" si="3">(E14/$E$11)*100</f>
        <v>0.8959297496143348</v>
      </c>
      <c r="G14" s="50">
        <v>391</v>
      </c>
      <c r="H14" s="63">
        <f t="shared" ref="H14:H31" si="4">(G14/$G$11)*100</f>
        <v>0.98367254522126346</v>
      </c>
      <c r="I14" s="54"/>
      <c r="J14" s="51">
        <f t="shared" ref="J14:J30" si="5">(E14/G14)*100</f>
        <v>115.85677749360615</v>
      </c>
    </row>
    <row r="15" spans="1:10" x14ac:dyDescent="0.25">
      <c r="A15" s="117" t="s">
        <v>96</v>
      </c>
      <c r="B15" s="117"/>
      <c r="C15" s="54">
        <f t="shared" si="1"/>
        <v>543</v>
      </c>
      <c r="D15" s="63">
        <f t="shared" si="2"/>
        <v>0.60125566099367744</v>
      </c>
      <c r="E15" s="50">
        <v>304</v>
      </c>
      <c r="F15" s="63">
        <f t="shared" si="3"/>
        <v>0.60124203947628652</v>
      </c>
      <c r="G15" s="50">
        <v>239</v>
      </c>
      <c r="H15" s="63">
        <f t="shared" si="4"/>
        <v>0.60127298799969808</v>
      </c>
      <c r="I15" s="54"/>
      <c r="J15" s="51">
        <f t="shared" si="5"/>
        <v>127.19665271966527</v>
      </c>
    </row>
    <row r="16" spans="1:10" x14ac:dyDescent="0.25">
      <c r="A16" s="117" t="s">
        <v>97</v>
      </c>
      <c r="B16" s="117"/>
      <c r="C16" s="54">
        <f t="shared" si="1"/>
        <v>670</v>
      </c>
      <c r="D16" s="63">
        <f t="shared" si="2"/>
        <v>0.74188083400693161</v>
      </c>
      <c r="E16" s="50">
        <v>389</v>
      </c>
      <c r="F16" s="63">
        <f t="shared" si="3"/>
        <v>0.769352478145643</v>
      </c>
      <c r="G16" s="50">
        <v>281</v>
      </c>
      <c r="H16" s="63">
        <f t="shared" si="4"/>
        <v>0.70693602354776219</v>
      </c>
      <c r="I16" s="54"/>
      <c r="J16" s="51">
        <f t="shared" si="5"/>
        <v>138.43416370106763</v>
      </c>
    </row>
    <row r="17" spans="1:10" x14ac:dyDescent="0.25">
      <c r="A17" s="117" t="s">
        <v>59</v>
      </c>
      <c r="B17" s="117"/>
      <c r="C17" s="54">
        <f t="shared" si="1"/>
        <v>1022</v>
      </c>
      <c r="D17" s="63">
        <f t="shared" si="2"/>
        <v>1.1316450930672897</v>
      </c>
      <c r="E17" s="50">
        <v>636</v>
      </c>
      <c r="F17" s="63">
        <f t="shared" si="3"/>
        <v>1.257861635220126</v>
      </c>
      <c r="G17" s="50">
        <v>386</v>
      </c>
      <c r="H17" s="63">
        <f t="shared" si="4"/>
        <v>0.97109361241792236</v>
      </c>
      <c r="I17" s="54"/>
      <c r="J17" s="51">
        <f t="shared" si="5"/>
        <v>164.76683937823836</v>
      </c>
    </row>
    <row r="18" spans="1:10" x14ac:dyDescent="0.25">
      <c r="A18" s="117" t="s">
        <v>60</v>
      </c>
      <c r="B18" s="117"/>
      <c r="C18" s="54">
        <f t="shared" si="1"/>
        <v>1616</v>
      </c>
      <c r="D18" s="63">
        <f t="shared" si="2"/>
        <v>1.7893722802316441</v>
      </c>
      <c r="E18" s="50">
        <v>998</v>
      </c>
      <c r="F18" s="63">
        <f t="shared" si="3"/>
        <v>1.9738143269649142</v>
      </c>
      <c r="G18" s="50">
        <v>618</v>
      </c>
      <c r="H18" s="63">
        <f t="shared" si="4"/>
        <v>1.5547560944929433</v>
      </c>
      <c r="I18" s="54"/>
      <c r="J18" s="51">
        <f t="shared" si="5"/>
        <v>161.48867313915858</v>
      </c>
    </row>
    <row r="19" spans="1:10" x14ac:dyDescent="0.25">
      <c r="A19" s="117" t="s">
        <v>61</v>
      </c>
      <c r="B19" s="117"/>
      <c r="C19" s="54">
        <f t="shared" si="1"/>
        <v>2137</v>
      </c>
      <c r="D19" s="63">
        <f t="shared" si="2"/>
        <v>2.3662676750340492</v>
      </c>
      <c r="E19" s="50">
        <v>1407</v>
      </c>
      <c r="F19" s="63">
        <f t="shared" si="3"/>
        <v>2.7827222024445235</v>
      </c>
      <c r="G19" s="50">
        <v>730</v>
      </c>
      <c r="H19" s="63">
        <f t="shared" si="4"/>
        <v>1.8365241892877808</v>
      </c>
      <c r="I19" s="54"/>
      <c r="J19" s="51">
        <f t="shared" si="5"/>
        <v>192.73972602739727</v>
      </c>
    </row>
    <row r="20" spans="1:10" x14ac:dyDescent="0.25">
      <c r="A20" s="117" t="s">
        <v>62</v>
      </c>
      <c r="B20" s="117"/>
      <c r="C20" s="54">
        <f t="shared" si="1"/>
        <v>2641</v>
      </c>
      <c r="D20" s="63">
        <f t="shared" si="2"/>
        <v>2.9243392277795617</v>
      </c>
      <c r="E20" s="50">
        <v>1737</v>
      </c>
      <c r="F20" s="63">
        <f t="shared" si="3"/>
        <v>3.4353862584549666</v>
      </c>
      <c r="G20" s="50">
        <v>904</v>
      </c>
      <c r="H20" s="63">
        <f t="shared" si="4"/>
        <v>2.2742710508440465</v>
      </c>
      <c r="I20" s="50"/>
      <c r="J20" s="51">
        <f t="shared" si="5"/>
        <v>192.14601769911502</v>
      </c>
    </row>
    <row r="21" spans="1:10" x14ac:dyDescent="0.25">
      <c r="A21" s="117" t="s">
        <v>63</v>
      </c>
      <c r="B21" s="117"/>
      <c r="C21" s="54">
        <f t="shared" si="1"/>
        <v>3106</v>
      </c>
      <c r="D21" s="63">
        <f t="shared" si="2"/>
        <v>3.4392266722769098</v>
      </c>
      <c r="E21" s="50">
        <v>2014</v>
      </c>
      <c r="F21" s="63">
        <f t="shared" si="3"/>
        <v>3.9832285115303985</v>
      </c>
      <c r="G21" s="50">
        <v>1092</v>
      </c>
      <c r="H21" s="63">
        <f t="shared" si="4"/>
        <v>2.7472389242496664</v>
      </c>
      <c r="I21" s="50"/>
      <c r="J21" s="51">
        <f t="shared" si="5"/>
        <v>184.43223443223445</v>
      </c>
    </row>
    <row r="22" spans="1:10" x14ac:dyDescent="0.25">
      <c r="A22" s="117" t="s">
        <v>64</v>
      </c>
      <c r="B22" s="117"/>
      <c r="C22" s="54">
        <f t="shared" si="1"/>
        <v>4267</v>
      </c>
      <c r="D22" s="63">
        <f t="shared" si="2"/>
        <v>4.7247843562799661</v>
      </c>
      <c r="E22" s="50">
        <v>2697</v>
      </c>
      <c r="F22" s="63">
        <f t="shared" si="3"/>
        <v>5.3340453304853446</v>
      </c>
      <c r="G22" s="50">
        <v>1570</v>
      </c>
      <c r="H22" s="63">
        <f t="shared" si="4"/>
        <v>3.9497849002490626</v>
      </c>
      <c r="I22" s="50"/>
      <c r="J22" s="51">
        <f t="shared" si="5"/>
        <v>171.78343949044586</v>
      </c>
    </row>
    <row r="23" spans="1:10" x14ac:dyDescent="0.25">
      <c r="A23" s="117" t="s">
        <v>65</v>
      </c>
      <c r="B23" s="117"/>
      <c r="C23" s="54">
        <f t="shared" si="1"/>
        <v>5355</v>
      </c>
      <c r="D23" s="63">
        <f t="shared" si="2"/>
        <v>5.9295102479210726</v>
      </c>
      <c r="E23" s="50">
        <v>3388</v>
      </c>
      <c r="F23" s="63">
        <f t="shared" si="3"/>
        <v>6.7006843083738774</v>
      </c>
      <c r="G23" s="50">
        <v>1967</v>
      </c>
      <c r="H23" s="63">
        <f t="shared" si="4"/>
        <v>4.9485521648343358</v>
      </c>
      <c r="I23" s="50"/>
      <c r="J23" s="51">
        <f t="shared" si="5"/>
        <v>172.24199288256227</v>
      </c>
    </row>
    <row r="24" spans="1:10" x14ac:dyDescent="0.25">
      <c r="A24" s="117" t="s">
        <v>66</v>
      </c>
      <c r="B24" s="117"/>
      <c r="C24" s="54">
        <f t="shared" si="1"/>
        <v>7063</v>
      </c>
      <c r="D24" s="63">
        <f t="shared" si="2"/>
        <v>7.8207527322253094</v>
      </c>
      <c r="E24" s="50">
        <v>4494</v>
      </c>
      <c r="F24" s="63">
        <f t="shared" si="3"/>
        <v>8.8880977809422106</v>
      </c>
      <c r="G24" s="50">
        <v>2569</v>
      </c>
      <c r="H24" s="63">
        <f t="shared" si="4"/>
        <v>6.4630556743565881</v>
      </c>
      <c r="I24" s="50"/>
      <c r="J24" s="51">
        <f t="shared" si="5"/>
        <v>174.93188010899183</v>
      </c>
    </row>
    <row r="25" spans="1:10" x14ac:dyDescent="0.25">
      <c r="A25" s="117" t="s">
        <v>67</v>
      </c>
      <c r="B25" s="117"/>
      <c r="C25" s="54">
        <f t="shared" si="1"/>
        <v>8290</v>
      </c>
      <c r="D25" s="63">
        <f t="shared" si="2"/>
        <v>9.1793912148021839</v>
      </c>
      <c r="E25" s="50">
        <v>5258</v>
      </c>
      <c r="F25" s="63">
        <f t="shared" si="3"/>
        <v>10.399113959099719</v>
      </c>
      <c r="G25" s="50">
        <v>3032</v>
      </c>
      <c r="H25" s="63">
        <f t="shared" si="4"/>
        <v>7.6278648519459606</v>
      </c>
      <c r="I25" s="50"/>
      <c r="J25" s="51">
        <f t="shared" si="5"/>
        <v>173.41688654353561</v>
      </c>
    </row>
    <row r="26" spans="1:10" x14ac:dyDescent="0.25">
      <c r="A26" s="117" t="s">
        <v>98</v>
      </c>
      <c r="B26" s="117"/>
      <c r="C26" s="54">
        <f t="shared" si="1"/>
        <v>9237</v>
      </c>
      <c r="D26" s="63">
        <f t="shared" si="2"/>
        <v>10.227989945853771</v>
      </c>
      <c r="E26" s="50">
        <v>5744</v>
      </c>
      <c r="F26" s="63">
        <f t="shared" si="3"/>
        <v>11.3603101143151</v>
      </c>
      <c r="G26" s="50">
        <v>3493</v>
      </c>
      <c r="H26" s="63">
        <f t="shared" si="4"/>
        <v>8.7876424564139981</v>
      </c>
      <c r="I26" s="50"/>
      <c r="J26" s="51">
        <f t="shared" si="5"/>
        <v>164.4431720584025</v>
      </c>
    </row>
    <row r="27" spans="1:10" x14ac:dyDescent="0.25">
      <c r="A27" s="117" t="s">
        <v>99</v>
      </c>
      <c r="B27" s="117"/>
      <c r="C27" s="54">
        <f t="shared" si="1"/>
        <v>9774</v>
      </c>
      <c r="D27" s="63">
        <f t="shared" si="2"/>
        <v>10.822601897886193</v>
      </c>
      <c r="E27" s="50">
        <v>5814</v>
      </c>
      <c r="F27" s="63">
        <f t="shared" si="3"/>
        <v>11.498754004983979</v>
      </c>
      <c r="G27" s="50">
        <v>3960</v>
      </c>
      <c r="H27" s="63">
        <f t="shared" si="4"/>
        <v>9.9625147802460443</v>
      </c>
      <c r="I27" s="50"/>
      <c r="J27" s="51">
        <f t="shared" si="5"/>
        <v>146.81818181818181</v>
      </c>
    </row>
    <row r="28" spans="1:10" x14ac:dyDescent="0.25">
      <c r="A28" s="117" t="s">
        <v>100</v>
      </c>
      <c r="B28" s="117"/>
      <c r="C28" s="54">
        <f t="shared" si="1"/>
        <v>9118</v>
      </c>
      <c r="D28" s="63">
        <f t="shared" si="2"/>
        <v>10.096223051455526</v>
      </c>
      <c r="E28" s="50">
        <v>5097</v>
      </c>
      <c r="F28" s="63">
        <f t="shared" si="3"/>
        <v>10.080693010561291</v>
      </c>
      <c r="G28" s="50">
        <v>4021</v>
      </c>
      <c r="H28" s="63">
        <f t="shared" si="4"/>
        <v>10.115977760446803</v>
      </c>
      <c r="I28" s="50"/>
      <c r="J28" s="51">
        <f t="shared" si="5"/>
        <v>126.7595125590649</v>
      </c>
    </row>
    <row r="29" spans="1:10" x14ac:dyDescent="0.25">
      <c r="A29" s="117" t="s">
        <v>101</v>
      </c>
      <c r="B29" s="117"/>
      <c r="C29" s="54">
        <f t="shared" si="1"/>
        <v>7252</v>
      </c>
      <c r="D29" s="63">
        <f t="shared" si="2"/>
        <v>8.0300295645048774</v>
      </c>
      <c r="E29" s="50">
        <v>3567</v>
      </c>
      <c r="F29" s="63">
        <f t="shared" si="3"/>
        <v>7.0547051145128759</v>
      </c>
      <c r="G29" s="50">
        <v>3685</v>
      </c>
      <c r="H29" s="63">
        <f t="shared" si="4"/>
        <v>9.2706734760622904</v>
      </c>
      <c r="I29" s="50"/>
      <c r="J29" s="51">
        <f t="shared" si="5"/>
        <v>96.797829036635008</v>
      </c>
    </row>
    <row r="30" spans="1:10" x14ac:dyDescent="0.25">
      <c r="A30" s="117" t="s">
        <v>102</v>
      </c>
      <c r="B30" s="117"/>
      <c r="C30" s="54">
        <f t="shared" si="1"/>
        <v>6086</v>
      </c>
      <c r="D30" s="63">
        <f t="shared" si="2"/>
        <v>6.7389354563674413</v>
      </c>
      <c r="E30" s="50">
        <v>2395</v>
      </c>
      <c r="F30" s="63">
        <f t="shared" si="3"/>
        <v>4.7367588307424544</v>
      </c>
      <c r="G30" s="50">
        <v>3691</v>
      </c>
      <c r="H30" s="63">
        <f t="shared" si="4"/>
        <v>9.2857681954263001</v>
      </c>
      <c r="I30" s="50"/>
      <c r="J30" s="51">
        <f t="shared" si="5"/>
        <v>64.887564345705769</v>
      </c>
    </row>
    <row r="31" spans="1:10" x14ac:dyDescent="0.25">
      <c r="A31" s="117" t="s">
        <v>103</v>
      </c>
      <c r="B31" s="117"/>
      <c r="C31" s="54">
        <f t="shared" si="1"/>
        <v>7831</v>
      </c>
      <c r="D31" s="63">
        <f t="shared" si="2"/>
        <v>8.6711474792660912</v>
      </c>
      <c r="E31" s="50">
        <v>2189</v>
      </c>
      <c r="F31" s="63">
        <f t="shared" si="3"/>
        <v>4.3293382382026024</v>
      </c>
      <c r="G31" s="50">
        <v>5642</v>
      </c>
      <c r="H31" s="63">
        <f t="shared" si="4"/>
        <v>14.194067775289945</v>
      </c>
      <c r="I31" s="50"/>
      <c r="J31" s="51">
        <f>(E31/G31)*100</f>
        <v>38.798298475717829</v>
      </c>
    </row>
    <row r="32" spans="1:10" x14ac:dyDescent="0.25">
      <c r="A32" s="118" t="s">
        <v>70</v>
      </c>
      <c r="B32" s="118"/>
      <c r="C32" s="54">
        <f t="shared" si="1"/>
        <v>11</v>
      </c>
      <c r="D32" s="63" t="s">
        <v>72</v>
      </c>
      <c r="E32" s="50">
        <v>9</v>
      </c>
      <c r="F32" s="63" t="s">
        <v>72</v>
      </c>
      <c r="G32" s="50">
        <v>2</v>
      </c>
      <c r="H32" s="63" t="s">
        <v>72</v>
      </c>
      <c r="I32" s="50"/>
      <c r="J32" s="63" t="s">
        <v>69</v>
      </c>
    </row>
    <row r="33" spans="1:10" ht="9" customHeight="1" thickBot="1" x14ac:dyDescent="0.3">
      <c r="A33" s="39"/>
      <c r="B33" s="39"/>
      <c r="C33" s="39"/>
      <c r="D33" s="39"/>
      <c r="E33" s="49"/>
      <c r="F33" s="49"/>
      <c r="G33" s="49"/>
      <c r="H33" s="49"/>
      <c r="I33" s="49"/>
      <c r="J33" s="49"/>
    </row>
    <row r="34" spans="1:10" ht="9" customHeight="1" x14ac:dyDescent="0.25"/>
    <row r="35" spans="1:10" ht="12.75" customHeight="1" x14ac:dyDescent="0.25">
      <c r="A35" s="13" t="s">
        <v>4</v>
      </c>
      <c r="B35" s="106" t="s">
        <v>90</v>
      </c>
      <c r="C35" s="106"/>
      <c r="D35" s="106"/>
      <c r="E35" s="106"/>
      <c r="F35" s="106"/>
      <c r="G35" s="106"/>
      <c r="H35" s="106"/>
      <c r="I35" s="106"/>
      <c r="J35" s="106"/>
    </row>
    <row r="36" spans="1:10" ht="12.75" customHeight="1" x14ac:dyDescent="0.25">
      <c r="A36" s="15"/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ht="13.5" customHeight="1" x14ac:dyDescent="0.25">
      <c r="A37" s="15" t="s">
        <v>5</v>
      </c>
      <c r="B37" s="115" t="s">
        <v>53</v>
      </c>
      <c r="C37" s="115"/>
      <c r="D37" s="115"/>
      <c r="E37" s="115"/>
      <c r="F37" s="115"/>
      <c r="G37" s="115"/>
    </row>
    <row r="38" spans="1:10" ht="12.75" customHeight="1" x14ac:dyDescent="0.25">
      <c r="A38" s="82"/>
      <c r="B38" s="116" t="s">
        <v>71</v>
      </c>
      <c r="C38" s="116"/>
      <c r="D38" s="116"/>
      <c r="E38" s="99"/>
      <c r="F38" s="99"/>
      <c r="G38" s="99"/>
      <c r="H38" s="99"/>
      <c r="I38" s="99"/>
      <c r="J38" s="99"/>
    </row>
    <row r="39" spans="1:10" x14ac:dyDescent="0.25">
      <c r="B39" s="58" t="s">
        <v>68</v>
      </c>
    </row>
    <row r="45" spans="1:10" x14ac:dyDescent="0.25">
      <c r="D45" t="s">
        <v>16</v>
      </c>
      <c r="E45" t="s">
        <v>17</v>
      </c>
    </row>
    <row r="46" spans="1:10" x14ac:dyDescent="0.25">
      <c r="B46" s="118" t="s">
        <v>94</v>
      </c>
      <c r="C46" s="118"/>
      <c r="D46" s="63">
        <v>-3.90016217712907</v>
      </c>
      <c r="E46" s="63">
        <f>H13</f>
        <v>3.7133009635462524</v>
      </c>
    </row>
    <row r="47" spans="1:10" x14ac:dyDescent="0.25">
      <c r="B47" s="117" t="s">
        <v>95</v>
      </c>
      <c r="C47" s="117"/>
      <c r="D47" s="63">
        <v>-0.89592974961433502</v>
      </c>
      <c r="E47" s="63">
        <f t="shared" ref="E47:E64" si="6">H14</f>
        <v>0.98367254522126346</v>
      </c>
    </row>
    <row r="48" spans="1:10" x14ac:dyDescent="0.25">
      <c r="B48" s="117" t="s">
        <v>96</v>
      </c>
      <c r="C48" s="117"/>
      <c r="D48" s="63">
        <v>-0.60124203947628696</v>
      </c>
      <c r="E48" s="63">
        <f t="shared" si="6"/>
        <v>0.60127298799969808</v>
      </c>
    </row>
    <row r="49" spans="2:5" x14ac:dyDescent="0.25">
      <c r="B49" s="117" t="s">
        <v>97</v>
      </c>
      <c r="C49" s="117"/>
      <c r="D49" s="63">
        <v>-0.769352478145643</v>
      </c>
      <c r="E49" s="63">
        <f t="shared" si="6"/>
        <v>0.70693602354776219</v>
      </c>
    </row>
    <row r="50" spans="2:5" x14ac:dyDescent="0.25">
      <c r="B50" s="117" t="s">
        <v>59</v>
      </c>
      <c r="C50" s="117"/>
      <c r="D50" s="63">
        <v>-1.2578616352201299</v>
      </c>
      <c r="E50" s="63">
        <f t="shared" si="6"/>
        <v>0.97109361241792236</v>
      </c>
    </row>
    <row r="51" spans="2:5" x14ac:dyDescent="0.25">
      <c r="B51" s="117" t="s">
        <v>60</v>
      </c>
      <c r="C51" s="117"/>
      <c r="D51" s="63">
        <v>-1.97381432696491</v>
      </c>
      <c r="E51" s="63">
        <f t="shared" si="6"/>
        <v>1.5547560944929433</v>
      </c>
    </row>
    <row r="52" spans="2:5" x14ac:dyDescent="0.25">
      <c r="B52" s="117" t="s">
        <v>61</v>
      </c>
      <c r="C52" s="117"/>
      <c r="D52" s="63">
        <v>-2.78272220244452</v>
      </c>
      <c r="E52" s="63">
        <f t="shared" si="6"/>
        <v>1.8365241892877808</v>
      </c>
    </row>
    <row r="53" spans="2:5" x14ac:dyDescent="0.25">
      <c r="B53" s="117" t="s">
        <v>62</v>
      </c>
      <c r="C53" s="117"/>
      <c r="D53" s="63">
        <v>-3.4353862584549701</v>
      </c>
      <c r="E53" s="63">
        <f t="shared" si="6"/>
        <v>2.2742710508440465</v>
      </c>
    </row>
    <row r="54" spans="2:5" x14ac:dyDescent="0.25">
      <c r="B54" s="117" t="s">
        <v>63</v>
      </c>
      <c r="C54" s="117"/>
      <c r="D54" s="63">
        <v>-3.9832285115303998</v>
      </c>
      <c r="E54" s="63">
        <f t="shared" si="6"/>
        <v>2.7472389242496664</v>
      </c>
    </row>
    <row r="55" spans="2:5" x14ac:dyDescent="0.25">
      <c r="B55" s="117" t="s">
        <v>64</v>
      </c>
      <c r="C55" s="117"/>
      <c r="D55" s="63">
        <v>-5.3340453304853401</v>
      </c>
      <c r="E55" s="63">
        <f t="shared" si="6"/>
        <v>3.9497849002490626</v>
      </c>
    </row>
    <row r="56" spans="2:5" x14ac:dyDescent="0.25">
      <c r="B56" s="117" t="s">
        <v>65</v>
      </c>
      <c r="C56" s="117"/>
      <c r="D56" s="63">
        <v>-6.7006843083738801</v>
      </c>
      <c r="E56" s="63">
        <f t="shared" si="6"/>
        <v>4.9485521648343358</v>
      </c>
    </row>
    <row r="57" spans="2:5" x14ac:dyDescent="0.25">
      <c r="B57" s="117" t="s">
        <v>66</v>
      </c>
      <c r="C57" s="117"/>
      <c r="D57" s="63">
        <v>-8.8880977809422106</v>
      </c>
      <c r="E57" s="63">
        <f t="shared" si="6"/>
        <v>6.4630556743565881</v>
      </c>
    </row>
    <row r="58" spans="2:5" x14ac:dyDescent="0.25">
      <c r="B58" s="117" t="s">
        <v>67</v>
      </c>
      <c r="C58" s="117"/>
      <c r="D58" s="63">
        <v>-10.399113959099701</v>
      </c>
      <c r="E58" s="63">
        <f t="shared" si="6"/>
        <v>7.6278648519459606</v>
      </c>
    </row>
    <row r="59" spans="2:5" x14ac:dyDescent="0.25">
      <c r="B59" s="117" t="s">
        <v>98</v>
      </c>
      <c r="C59" s="117"/>
      <c r="D59" s="63">
        <v>-11.3603101143151</v>
      </c>
      <c r="E59" s="63">
        <f t="shared" si="6"/>
        <v>8.7876424564139981</v>
      </c>
    </row>
    <row r="60" spans="2:5" x14ac:dyDescent="0.25">
      <c r="B60" s="117" t="s">
        <v>99</v>
      </c>
      <c r="C60" s="117"/>
      <c r="D60" s="63">
        <v>-11.498754004984001</v>
      </c>
      <c r="E60" s="63">
        <f t="shared" si="6"/>
        <v>9.9625147802460443</v>
      </c>
    </row>
    <row r="61" spans="2:5" x14ac:dyDescent="0.25">
      <c r="B61" s="117" t="s">
        <v>100</v>
      </c>
      <c r="C61" s="117"/>
      <c r="D61" s="63">
        <v>-10.0806930105613</v>
      </c>
      <c r="E61" s="63">
        <f t="shared" si="6"/>
        <v>10.115977760446803</v>
      </c>
    </row>
    <row r="62" spans="2:5" x14ac:dyDescent="0.25">
      <c r="B62" s="117" t="s">
        <v>101</v>
      </c>
      <c r="C62" s="117"/>
      <c r="D62" s="63">
        <v>-7.0547051145128803</v>
      </c>
      <c r="E62" s="63">
        <f t="shared" si="6"/>
        <v>9.2706734760622904</v>
      </c>
    </row>
    <row r="63" spans="2:5" x14ac:dyDescent="0.25">
      <c r="B63" s="117" t="s">
        <v>102</v>
      </c>
      <c r="C63" s="117"/>
      <c r="D63" s="63">
        <v>-4.73675883074245</v>
      </c>
      <c r="E63" s="63">
        <f t="shared" si="6"/>
        <v>9.2857681954263001</v>
      </c>
    </row>
    <row r="64" spans="2:5" x14ac:dyDescent="0.25">
      <c r="B64" s="117" t="s">
        <v>103</v>
      </c>
      <c r="C64" s="117"/>
      <c r="D64" s="63">
        <v>-4.3293382382025998</v>
      </c>
      <c r="E64" s="63">
        <f t="shared" si="6"/>
        <v>14.194067775289945</v>
      </c>
    </row>
    <row r="65" spans="2:3" x14ac:dyDescent="0.25">
      <c r="B65" s="118"/>
      <c r="C65" s="118"/>
    </row>
  </sheetData>
  <mergeCells count="50">
    <mergeCell ref="B64:C64"/>
    <mergeCell ref="B65:C65"/>
    <mergeCell ref="A6:B9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4:J4"/>
    <mergeCell ref="B37:G37"/>
    <mergeCell ref="B35:J36"/>
    <mergeCell ref="C7:D7"/>
    <mergeCell ref="E7:F7"/>
    <mergeCell ref="G7:H7"/>
    <mergeCell ref="A14:B14"/>
    <mergeCell ref="A15:B15"/>
    <mergeCell ref="A16:B16"/>
    <mergeCell ref="A17:B17"/>
    <mergeCell ref="A18:B18"/>
    <mergeCell ref="A19:B19"/>
    <mergeCell ref="A32:B32"/>
    <mergeCell ref="A11:B11"/>
    <mergeCell ref="A24:B24"/>
    <mergeCell ref="B38:D38"/>
    <mergeCell ref="A31:B31"/>
    <mergeCell ref="A13:B13"/>
    <mergeCell ref="A23:B23"/>
    <mergeCell ref="I7:J8"/>
    <mergeCell ref="A29:B29"/>
    <mergeCell ref="A30:B30"/>
    <mergeCell ref="A25:B25"/>
    <mergeCell ref="A26:B26"/>
    <mergeCell ref="A27:B27"/>
    <mergeCell ref="A28:B28"/>
    <mergeCell ref="A20:B20"/>
    <mergeCell ref="A21:B21"/>
    <mergeCell ref="A22:B22"/>
  </mergeCells>
  <pageMargins left="1.3779527559055118" right="0.59055118110236227" top="0.39370078740157483" bottom="0.74803149606299213" header="0.31496062992125984" footer="0.31496062992125984"/>
  <pageSetup paperSize="9" scale="90" orientation="landscape" r:id="rId1"/>
  <rowBreaks count="1" manualBreakCount="1">
    <brk id="39" max="10" man="1"/>
  </rowBreaks>
  <colBreaks count="1" manualBreakCount="1">
    <brk id="10" max="1048575" man="1"/>
  </colBreaks>
  <ignoredErrors>
    <ignoredError sqref="A16" twoDigitTextYear="1"/>
    <ignoredError sqref="F1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E9247-50DE-4CCC-8612-A37E1741175D}">
  <dimension ref="A4:P62"/>
  <sheetViews>
    <sheetView zoomScaleNormal="100" workbookViewId="0">
      <selection activeCell="F20" sqref="F20"/>
    </sheetView>
  </sheetViews>
  <sheetFormatPr defaultRowHeight="15" x14ac:dyDescent="0.25"/>
  <cols>
    <col min="2" max="2" width="29.28515625" customWidth="1"/>
    <col min="3" max="8" width="12.42578125" customWidth="1"/>
    <col min="9" max="9" width="8.28515625" customWidth="1"/>
    <col min="10" max="11" width="12.42578125" customWidth="1"/>
    <col min="12" max="12" width="8.28515625" customWidth="1"/>
    <col min="13" max="14" width="12.42578125" customWidth="1"/>
  </cols>
  <sheetData>
    <row r="4" spans="1:16" ht="18.75" customHeight="1" x14ac:dyDescent="0.25">
      <c r="A4" s="107" t="s">
        <v>150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6" ht="15.75" thickBot="1" x14ac:dyDescent="0.3"/>
    <row r="6" spans="1:16" ht="9" customHeight="1" x14ac:dyDescent="0.25">
      <c r="A6" s="52"/>
      <c r="B6" s="21"/>
      <c r="C6" s="69"/>
      <c r="D6" s="67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6" x14ac:dyDescent="0.25">
      <c r="A7" s="121" t="s">
        <v>92</v>
      </c>
      <c r="B7" s="121"/>
      <c r="C7" s="111" t="s">
        <v>40</v>
      </c>
      <c r="D7" s="111" t="s">
        <v>109</v>
      </c>
      <c r="E7" s="111"/>
      <c r="F7" s="111"/>
      <c r="G7" s="111"/>
      <c r="H7" s="111"/>
      <c r="I7" s="23"/>
      <c r="J7" s="111" t="s">
        <v>110</v>
      </c>
      <c r="K7" s="111"/>
      <c r="L7" s="78"/>
      <c r="M7" s="111" t="s">
        <v>70</v>
      </c>
      <c r="N7" s="111"/>
    </row>
    <row r="8" spans="1:16" x14ac:dyDescent="0.25">
      <c r="A8" s="121"/>
      <c r="B8" s="121"/>
      <c r="C8" s="111"/>
      <c r="D8" s="123" t="s">
        <v>105</v>
      </c>
      <c r="E8" s="123" t="s">
        <v>106</v>
      </c>
      <c r="F8" s="123" t="s">
        <v>107</v>
      </c>
      <c r="G8" s="123" t="s">
        <v>108</v>
      </c>
      <c r="H8" s="123" t="s">
        <v>85</v>
      </c>
      <c r="I8" s="32"/>
      <c r="J8" s="123" t="s">
        <v>111</v>
      </c>
      <c r="K8" s="123" t="s">
        <v>0</v>
      </c>
      <c r="L8" s="23"/>
      <c r="M8" s="123" t="s">
        <v>111</v>
      </c>
      <c r="N8" s="123" t="s">
        <v>0</v>
      </c>
    </row>
    <row r="9" spans="1:16" x14ac:dyDescent="0.25">
      <c r="A9" s="121"/>
      <c r="B9" s="121"/>
      <c r="C9" s="111"/>
      <c r="D9" s="121"/>
      <c r="E9" s="121"/>
      <c r="F9" s="121"/>
      <c r="G9" s="121"/>
      <c r="H9" s="121"/>
      <c r="I9" s="32"/>
      <c r="J9" s="121"/>
      <c r="K9" s="121"/>
      <c r="L9" s="23"/>
      <c r="M9" s="121"/>
      <c r="N9" s="121"/>
    </row>
    <row r="10" spans="1:16" ht="9" customHeight="1" thickBot="1" x14ac:dyDescent="0.3">
      <c r="A10" s="53"/>
      <c r="B10" s="40"/>
      <c r="C10" s="53"/>
      <c r="D10" s="40"/>
      <c r="E10" s="43"/>
      <c r="F10" s="43"/>
      <c r="G10" s="43"/>
      <c r="H10" s="43"/>
      <c r="I10" s="43"/>
      <c r="J10" s="43"/>
      <c r="K10" s="43"/>
      <c r="L10" s="40"/>
      <c r="M10" s="43"/>
      <c r="N10" s="40"/>
    </row>
    <row r="11" spans="1:16" ht="9" customHeight="1" thickTop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6" x14ac:dyDescent="0.25">
      <c r="A12" s="15" t="s">
        <v>115</v>
      </c>
      <c r="B12" s="25"/>
      <c r="C12" s="71">
        <f>SUM(D12,K12,N12)</f>
        <v>78917</v>
      </c>
      <c r="D12" s="71">
        <f>SUM(E12:H12)</f>
        <v>51791</v>
      </c>
      <c r="E12" s="50">
        <f>SUM(E15:E31)</f>
        <v>3359</v>
      </c>
      <c r="F12" s="50">
        <f t="shared" ref="F12:H12" si="0">SUM(F15:F31)</f>
        <v>2096</v>
      </c>
      <c r="G12" s="50">
        <f t="shared" si="0"/>
        <v>45566</v>
      </c>
      <c r="H12" s="50">
        <f t="shared" si="0"/>
        <v>770</v>
      </c>
      <c r="I12" s="73"/>
      <c r="J12" s="73"/>
      <c r="K12" s="71">
        <f>SUM(K15:K31)</f>
        <v>26753</v>
      </c>
      <c r="L12" s="51"/>
      <c r="M12" s="71"/>
      <c r="N12" s="50">
        <f>SUM(N15:N31)</f>
        <v>373</v>
      </c>
    </row>
    <row r="13" spans="1:16" x14ac:dyDescent="0.25">
      <c r="A13" s="83" t="s">
        <v>58</v>
      </c>
      <c r="B13" s="25"/>
      <c r="C13" s="86">
        <f>SUM(D13,J13,M13)</f>
        <v>100</v>
      </c>
      <c r="D13" s="86">
        <f>(D12/C12)*100</f>
        <v>65.627177921106977</v>
      </c>
      <c r="E13" s="60">
        <f>(E12/$C$12)*100</f>
        <v>4.2563706172307612</v>
      </c>
      <c r="F13" s="60">
        <f t="shared" ref="F13:H13" si="1">(F12/$C$12)*100</f>
        <v>2.6559549906864173</v>
      </c>
      <c r="G13" s="60">
        <f t="shared" si="1"/>
        <v>57.739143657260158</v>
      </c>
      <c r="H13" s="60">
        <f t="shared" si="1"/>
        <v>0.97570865592964751</v>
      </c>
      <c r="I13" s="73"/>
      <c r="J13" s="60">
        <f>(K12/C12)*100</f>
        <v>33.900173600111508</v>
      </c>
      <c r="K13" s="71"/>
      <c r="L13" s="51"/>
      <c r="M13" s="86">
        <f>(N12/C12)*100</f>
        <v>0.47264847878150462</v>
      </c>
      <c r="N13" s="51"/>
    </row>
    <row r="14" spans="1:16" x14ac:dyDescent="0.25">
      <c r="A14" s="15"/>
      <c r="B14" s="25"/>
      <c r="C14" s="71"/>
      <c r="D14" s="84"/>
      <c r="E14" s="50"/>
      <c r="F14" s="73"/>
      <c r="G14" s="71"/>
      <c r="H14" s="73"/>
      <c r="I14" s="73"/>
      <c r="J14" s="85"/>
      <c r="K14" s="71"/>
      <c r="L14" s="51"/>
      <c r="M14" s="71"/>
      <c r="N14" s="51"/>
    </row>
    <row r="15" spans="1:16" x14ac:dyDescent="0.25">
      <c r="A15" s="25" t="s">
        <v>20</v>
      </c>
      <c r="B15" s="25"/>
      <c r="C15" s="71">
        <v>12766</v>
      </c>
      <c r="D15" s="86">
        <f>SUM(E15:H15)/C15*100</f>
        <v>42.08052639824534</v>
      </c>
      <c r="E15" s="50">
        <v>271</v>
      </c>
      <c r="F15" s="50">
        <v>131</v>
      </c>
      <c r="G15" s="50">
        <v>4916</v>
      </c>
      <c r="H15" s="50">
        <v>54</v>
      </c>
      <c r="I15" s="73"/>
      <c r="J15" s="85">
        <f>(K15/C15)*100</f>
        <v>32.790224032586558</v>
      </c>
      <c r="K15" s="50">
        <v>4186</v>
      </c>
      <c r="L15" s="51"/>
      <c r="M15" s="86">
        <f>(N15/C15)*100</f>
        <v>0.19583268055773148</v>
      </c>
      <c r="N15" s="50">
        <v>25</v>
      </c>
      <c r="P15" s="64"/>
    </row>
    <row r="16" spans="1:16" x14ac:dyDescent="0.25">
      <c r="A16" s="25" t="s">
        <v>21</v>
      </c>
      <c r="B16" s="25"/>
      <c r="C16" s="71">
        <v>5104</v>
      </c>
      <c r="D16" s="86">
        <f t="shared" ref="D16:D31" si="2">SUM(E16:H16)/C16*100</f>
        <v>50.587774294670851</v>
      </c>
      <c r="E16" s="50">
        <v>326</v>
      </c>
      <c r="F16" s="50">
        <v>91</v>
      </c>
      <c r="G16" s="50">
        <v>2129</v>
      </c>
      <c r="H16" s="50">
        <v>36</v>
      </c>
      <c r="I16" s="73"/>
      <c r="J16" s="85">
        <f t="shared" ref="J16:J31" si="3">(K16/C16)*100</f>
        <v>22.609717868338556</v>
      </c>
      <c r="K16" s="50">
        <v>1154</v>
      </c>
      <c r="L16" s="51"/>
      <c r="M16" s="86">
        <f t="shared" ref="M16:M29" si="4">(N16/C16)*100</f>
        <v>9.796238244514105E-2</v>
      </c>
      <c r="N16" s="50">
        <v>5</v>
      </c>
      <c r="P16" s="64"/>
    </row>
    <row r="17" spans="1:16" x14ac:dyDescent="0.25">
      <c r="A17" s="25" t="s">
        <v>22</v>
      </c>
      <c r="B17" s="25"/>
      <c r="C17" s="71">
        <v>4450</v>
      </c>
      <c r="D17" s="86">
        <f t="shared" si="2"/>
        <v>61.348314606741575</v>
      </c>
      <c r="E17" s="50">
        <v>224</v>
      </c>
      <c r="F17" s="50">
        <v>220</v>
      </c>
      <c r="G17" s="50">
        <v>2209</v>
      </c>
      <c r="H17" s="50">
        <v>77</v>
      </c>
      <c r="I17" s="73"/>
      <c r="J17" s="85">
        <f t="shared" si="3"/>
        <v>8</v>
      </c>
      <c r="K17" s="50">
        <v>356</v>
      </c>
      <c r="L17" s="51"/>
      <c r="M17" s="86">
        <f t="shared" si="4"/>
        <v>0.11235955056179776</v>
      </c>
      <c r="N17" s="50">
        <v>5</v>
      </c>
      <c r="P17" s="64"/>
    </row>
    <row r="18" spans="1:16" x14ac:dyDescent="0.25">
      <c r="A18" s="25" t="s">
        <v>23</v>
      </c>
      <c r="B18" s="25"/>
      <c r="C18" s="71">
        <v>3225</v>
      </c>
      <c r="D18" s="86">
        <f t="shared" si="2"/>
        <v>44.031007751937985</v>
      </c>
      <c r="E18" s="50">
        <v>56</v>
      </c>
      <c r="F18" s="50">
        <v>15</v>
      </c>
      <c r="G18" s="50">
        <v>1339</v>
      </c>
      <c r="H18" s="50">
        <v>10</v>
      </c>
      <c r="I18" s="73"/>
      <c r="J18" s="85">
        <f t="shared" si="3"/>
        <v>33.395348837209305</v>
      </c>
      <c r="K18" s="50">
        <v>1077</v>
      </c>
      <c r="L18" s="51"/>
      <c r="M18" s="86">
        <f t="shared" si="4"/>
        <v>6.2015503875968998E-2</v>
      </c>
      <c r="N18" s="50">
        <v>2</v>
      </c>
      <c r="P18" s="64"/>
    </row>
    <row r="19" spans="1:16" x14ac:dyDescent="0.25">
      <c r="A19" s="25" t="s">
        <v>24</v>
      </c>
      <c r="B19" s="25"/>
      <c r="C19" s="71">
        <v>2886</v>
      </c>
      <c r="D19" s="86">
        <f t="shared" si="2"/>
        <v>49.653499653499658</v>
      </c>
      <c r="E19" s="50">
        <v>114</v>
      </c>
      <c r="F19" s="50">
        <v>101</v>
      </c>
      <c r="G19" s="50">
        <v>1200</v>
      </c>
      <c r="H19" s="50">
        <v>18</v>
      </c>
      <c r="I19" s="73"/>
      <c r="J19" s="85">
        <f t="shared" si="3"/>
        <v>27.200277200277199</v>
      </c>
      <c r="K19" s="50">
        <v>785</v>
      </c>
      <c r="L19" s="51"/>
      <c r="M19" s="86">
        <f t="shared" si="4"/>
        <v>6.9300069300069295E-2</v>
      </c>
      <c r="N19" s="50">
        <v>2</v>
      </c>
      <c r="P19" s="64"/>
    </row>
    <row r="20" spans="1:16" x14ac:dyDescent="0.25">
      <c r="A20" s="25" t="s">
        <v>25</v>
      </c>
      <c r="B20" s="25"/>
      <c r="C20" s="71">
        <v>15718</v>
      </c>
      <c r="D20" s="86">
        <f t="shared" si="2"/>
        <v>47.696908003562797</v>
      </c>
      <c r="E20" s="50">
        <v>476</v>
      </c>
      <c r="F20" s="50">
        <v>216</v>
      </c>
      <c r="G20" s="50">
        <v>6733</v>
      </c>
      <c r="H20" s="50">
        <v>72</v>
      </c>
      <c r="I20" s="73"/>
      <c r="J20" s="85">
        <f t="shared" si="3"/>
        <v>28.324214276625526</v>
      </c>
      <c r="K20" s="50">
        <v>4452</v>
      </c>
      <c r="L20" s="51"/>
      <c r="M20" s="86">
        <f t="shared" si="4"/>
        <v>0.65529965644484034</v>
      </c>
      <c r="N20" s="50">
        <v>103</v>
      </c>
      <c r="P20" s="64"/>
    </row>
    <row r="21" spans="1:16" x14ac:dyDescent="0.25">
      <c r="A21" s="25" t="s">
        <v>26</v>
      </c>
      <c r="B21" s="25"/>
      <c r="C21" s="71">
        <v>4331</v>
      </c>
      <c r="D21" s="86">
        <f t="shared" si="2"/>
        <v>45.878549988455319</v>
      </c>
      <c r="E21" s="50">
        <v>394</v>
      </c>
      <c r="F21" s="50">
        <v>42</v>
      </c>
      <c r="G21" s="50">
        <v>1526</v>
      </c>
      <c r="H21" s="50">
        <v>25</v>
      </c>
      <c r="I21" s="73"/>
      <c r="J21" s="85">
        <f t="shared" si="3"/>
        <v>28.746247979681367</v>
      </c>
      <c r="K21" s="50">
        <v>1245</v>
      </c>
      <c r="L21" s="51"/>
      <c r="M21" s="86">
        <f t="shared" si="4"/>
        <v>0.13853613484183791</v>
      </c>
      <c r="N21" s="50">
        <v>6</v>
      </c>
      <c r="P21" s="64"/>
    </row>
    <row r="22" spans="1:16" x14ac:dyDescent="0.25">
      <c r="A22" s="25" t="s">
        <v>27</v>
      </c>
      <c r="B22" s="25"/>
      <c r="C22" s="71">
        <v>3871</v>
      </c>
      <c r="D22" s="86">
        <f t="shared" si="2"/>
        <v>61.146990441746318</v>
      </c>
      <c r="E22" s="50">
        <v>110</v>
      </c>
      <c r="F22" s="50">
        <v>349</v>
      </c>
      <c r="G22" s="50">
        <v>1894</v>
      </c>
      <c r="H22" s="50">
        <v>14</v>
      </c>
      <c r="I22" s="73"/>
      <c r="J22" s="85">
        <f t="shared" si="3"/>
        <v>18.574011883234306</v>
      </c>
      <c r="K22" s="50">
        <v>719</v>
      </c>
      <c r="L22" s="51"/>
      <c r="M22" s="86">
        <f t="shared" si="4"/>
        <v>1.2658227848101267</v>
      </c>
      <c r="N22" s="50">
        <v>49</v>
      </c>
      <c r="P22" s="64"/>
    </row>
    <row r="23" spans="1:16" x14ac:dyDescent="0.25">
      <c r="A23" s="25" t="s">
        <v>28</v>
      </c>
      <c r="B23" s="25"/>
      <c r="C23" s="71">
        <v>2034</v>
      </c>
      <c r="D23" s="86">
        <f t="shared" si="2"/>
        <v>52.114060963618478</v>
      </c>
      <c r="E23" s="50">
        <v>24</v>
      </c>
      <c r="F23" s="50">
        <v>20</v>
      </c>
      <c r="G23" s="50">
        <v>1002</v>
      </c>
      <c r="H23" s="50">
        <v>14</v>
      </c>
      <c r="I23" s="73"/>
      <c r="J23" s="85">
        <f t="shared" si="3"/>
        <v>36.381514257620452</v>
      </c>
      <c r="K23" s="50">
        <v>740</v>
      </c>
      <c r="L23" s="51"/>
      <c r="M23" s="91" t="s">
        <v>72</v>
      </c>
      <c r="N23" s="50">
        <v>1</v>
      </c>
      <c r="P23" s="64"/>
    </row>
    <row r="24" spans="1:16" x14ac:dyDescent="0.25">
      <c r="A24" s="25" t="s">
        <v>29</v>
      </c>
      <c r="B24" s="25"/>
      <c r="C24" s="71">
        <v>5312</v>
      </c>
      <c r="D24" s="86">
        <f t="shared" si="2"/>
        <v>39.608433734939759</v>
      </c>
      <c r="E24" s="50">
        <v>253</v>
      </c>
      <c r="F24" s="50">
        <v>18</v>
      </c>
      <c r="G24" s="50">
        <v>1817</v>
      </c>
      <c r="H24" s="50">
        <v>16</v>
      </c>
      <c r="I24" s="73"/>
      <c r="J24" s="85">
        <f t="shared" si="3"/>
        <v>33.923192771084338</v>
      </c>
      <c r="K24" s="50">
        <v>1802</v>
      </c>
      <c r="L24" s="51"/>
      <c r="M24" s="86">
        <f t="shared" si="4"/>
        <v>1.7319277108433735</v>
      </c>
      <c r="N24" s="50">
        <v>92</v>
      </c>
      <c r="P24" s="64"/>
    </row>
    <row r="25" spans="1:16" x14ac:dyDescent="0.25">
      <c r="A25" s="25" t="s">
        <v>30</v>
      </c>
      <c r="B25" s="25"/>
      <c r="C25" s="71">
        <v>3068</v>
      </c>
      <c r="D25" s="86">
        <f t="shared" si="2"/>
        <v>50.032594524119943</v>
      </c>
      <c r="E25" s="50">
        <v>75</v>
      </c>
      <c r="F25" s="50">
        <v>14</v>
      </c>
      <c r="G25" s="50">
        <v>1437</v>
      </c>
      <c r="H25" s="50">
        <v>9</v>
      </c>
      <c r="I25" s="73"/>
      <c r="J25" s="85">
        <f t="shared" si="3"/>
        <v>27.966101694915253</v>
      </c>
      <c r="K25" s="50">
        <v>858</v>
      </c>
      <c r="L25" s="51"/>
      <c r="M25" s="86">
        <f t="shared" si="4"/>
        <v>0.81486310299869624</v>
      </c>
      <c r="N25" s="50">
        <v>25</v>
      </c>
      <c r="P25" s="64"/>
    </row>
    <row r="26" spans="1:16" x14ac:dyDescent="0.25">
      <c r="A26" s="25" t="s">
        <v>31</v>
      </c>
      <c r="B26" s="25"/>
      <c r="C26" s="71">
        <v>6241</v>
      </c>
      <c r="D26" s="86">
        <f t="shared" si="2"/>
        <v>47.572504406345139</v>
      </c>
      <c r="E26" s="50">
        <v>88</v>
      </c>
      <c r="F26" s="50">
        <v>103</v>
      </c>
      <c r="G26" s="50">
        <v>2732</v>
      </c>
      <c r="H26" s="50">
        <v>46</v>
      </c>
      <c r="I26" s="73"/>
      <c r="J26" s="85">
        <f t="shared" si="3"/>
        <v>23.874379105912514</v>
      </c>
      <c r="K26" s="50">
        <v>1490</v>
      </c>
      <c r="L26" s="51"/>
      <c r="M26" s="86">
        <f t="shared" si="4"/>
        <v>0.41659990386156065</v>
      </c>
      <c r="N26" s="50">
        <v>26</v>
      </c>
      <c r="P26" s="64"/>
    </row>
    <row r="27" spans="1:16" x14ac:dyDescent="0.25">
      <c r="A27" s="25" t="s">
        <v>32</v>
      </c>
      <c r="B27" s="25"/>
      <c r="C27" s="71">
        <v>23480</v>
      </c>
      <c r="D27" s="86">
        <f t="shared" si="2"/>
        <v>51.179727427597953</v>
      </c>
      <c r="E27" s="50">
        <v>667</v>
      </c>
      <c r="F27" s="50">
        <v>104</v>
      </c>
      <c r="G27" s="50">
        <v>11159</v>
      </c>
      <c r="H27" s="50">
        <v>87</v>
      </c>
      <c r="I27" s="73"/>
      <c r="J27" s="85">
        <f t="shared" si="3"/>
        <v>22.257240204429301</v>
      </c>
      <c r="K27" s="50">
        <v>5226</v>
      </c>
      <c r="L27" s="51"/>
      <c r="M27" s="91" t="s">
        <v>72</v>
      </c>
      <c r="N27" s="50">
        <v>10</v>
      </c>
      <c r="P27" s="64"/>
    </row>
    <row r="28" spans="1:16" x14ac:dyDescent="0.25">
      <c r="A28" s="25" t="s">
        <v>33</v>
      </c>
      <c r="B28" s="25"/>
      <c r="C28" s="71">
        <v>1114</v>
      </c>
      <c r="D28" s="86">
        <f t="shared" si="2"/>
        <v>55.834829443447042</v>
      </c>
      <c r="E28" s="50">
        <v>20</v>
      </c>
      <c r="F28" s="50">
        <v>53</v>
      </c>
      <c r="G28" s="50">
        <v>541</v>
      </c>
      <c r="H28" s="50">
        <v>8</v>
      </c>
      <c r="I28" s="73"/>
      <c r="J28" s="85">
        <f t="shared" si="3"/>
        <v>17.594254937163374</v>
      </c>
      <c r="K28" s="50">
        <v>196</v>
      </c>
      <c r="L28" s="51"/>
      <c r="M28" s="86">
        <f t="shared" si="4"/>
        <v>8.9766606822262118E-2</v>
      </c>
      <c r="N28" s="50">
        <v>1</v>
      </c>
      <c r="P28" s="64"/>
    </row>
    <row r="29" spans="1:16" x14ac:dyDescent="0.25">
      <c r="A29" s="25" t="s">
        <v>34</v>
      </c>
      <c r="B29" s="25"/>
      <c r="C29" s="71">
        <v>5522</v>
      </c>
      <c r="D29" s="86">
        <f t="shared" si="2"/>
        <v>57.968127490039848</v>
      </c>
      <c r="E29" s="50">
        <v>137</v>
      </c>
      <c r="F29" s="50">
        <v>559</v>
      </c>
      <c r="G29" s="50">
        <v>2283</v>
      </c>
      <c r="H29" s="50">
        <v>222</v>
      </c>
      <c r="I29" s="73"/>
      <c r="J29" s="85">
        <f t="shared" si="3"/>
        <v>17.167692864904019</v>
      </c>
      <c r="K29" s="50">
        <v>948</v>
      </c>
      <c r="L29" s="51"/>
      <c r="M29" s="86">
        <f t="shared" si="4"/>
        <v>0.36218761318362908</v>
      </c>
      <c r="N29" s="50">
        <v>20</v>
      </c>
      <c r="P29" s="64"/>
    </row>
    <row r="30" spans="1:16" x14ac:dyDescent="0.25">
      <c r="A30" s="25" t="s">
        <v>35</v>
      </c>
      <c r="B30" s="25"/>
      <c r="C30" s="71">
        <v>5470</v>
      </c>
      <c r="D30" s="86">
        <f t="shared" si="2"/>
        <v>48.427787934186469</v>
      </c>
      <c r="E30" s="50">
        <v>119</v>
      </c>
      <c r="F30" s="50">
        <v>51</v>
      </c>
      <c r="G30" s="50">
        <v>2422</v>
      </c>
      <c r="H30" s="50">
        <v>57</v>
      </c>
      <c r="I30" s="73"/>
      <c r="J30" s="85">
        <f t="shared" si="3"/>
        <v>24.29616087751371</v>
      </c>
      <c r="K30" s="50">
        <v>1329</v>
      </c>
      <c r="L30" s="51"/>
      <c r="M30" s="91" t="s">
        <v>72</v>
      </c>
      <c r="N30" s="50">
        <v>1</v>
      </c>
      <c r="P30" s="64"/>
    </row>
    <row r="31" spans="1:16" x14ac:dyDescent="0.25">
      <c r="A31" s="25" t="s">
        <v>36</v>
      </c>
      <c r="B31" s="25"/>
      <c r="C31" s="71">
        <v>586</v>
      </c>
      <c r="D31" s="86">
        <f t="shared" si="2"/>
        <v>41.979522184300336</v>
      </c>
      <c r="E31" s="50">
        <v>5</v>
      </c>
      <c r="F31" s="50">
        <v>9</v>
      </c>
      <c r="G31" s="50">
        <v>227</v>
      </c>
      <c r="H31" s="50">
        <v>5</v>
      </c>
      <c r="I31" s="73"/>
      <c r="J31" s="85">
        <f t="shared" si="3"/>
        <v>32.423208191126278</v>
      </c>
      <c r="K31" s="50">
        <v>190</v>
      </c>
      <c r="L31" s="51"/>
      <c r="M31" s="54" t="s">
        <v>69</v>
      </c>
      <c r="N31" s="54" t="s">
        <v>69</v>
      </c>
      <c r="P31" s="64"/>
    </row>
    <row r="32" spans="1:16" ht="9" customHeight="1" thickBot="1" x14ac:dyDescent="0.3">
      <c r="A32" s="39"/>
      <c r="B32" s="3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9" customHeight="1" x14ac:dyDescent="0.25"/>
    <row r="34" spans="1:14" ht="12.75" customHeight="1" x14ac:dyDescent="0.25">
      <c r="A34" s="13" t="s">
        <v>4</v>
      </c>
      <c r="B34" s="106" t="s">
        <v>90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</row>
    <row r="35" spans="1:14" ht="12.75" customHeight="1" x14ac:dyDescent="0.25">
      <c r="A35" s="1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ht="13.5" customHeight="1" x14ac:dyDescent="0.25">
      <c r="A36" s="15" t="s">
        <v>5</v>
      </c>
      <c r="B36" s="115" t="s">
        <v>53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</row>
    <row r="37" spans="1:14" ht="13.5" customHeight="1" x14ac:dyDescent="0.25">
      <c r="A37" s="15"/>
      <c r="B37" s="99" t="s">
        <v>71</v>
      </c>
      <c r="C37" s="99"/>
      <c r="D37" s="99"/>
      <c r="E37" s="99"/>
      <c r="F37" s="99"/>
      <c r="G37" s="99"/>
      <c r="H37" s="99"/>
      <c r="I37" s="99"/>
      <c r="J37" s="99"/>
      <c r="K37" s="99"/>
    </row>
    <row r="38" spans="1:14" ht="12.75" customHeight="1" x14ac:dyDescent="0.25">
      <c r="B38" s="58" t="s">
        <v>68</v>
      </c>
      <c r="C38" s="58"/>
      <c r="D38" s="58"/>
      <c r="E38" s="58"/>
      <c r="F38" s="58"/>
      <c r="G38" s="58"/>
      <c r="H38" s="58"/>
      <c r="I38" s="58"/>
      <c r="J38" s="58"/>
      <c r="K38" s="58"/>
    </row>
    <row r="44" spans="1:14" x14ac:dyDescent="0.25">
      <c r="E44" s="59"/>
      <c r="F44" s="59"/>
      <c r="G44" s="59"/>
    </row>
    <row r="45" spans="1:14" x14ac:dyDescent="0.25">
      <c r="B45" s="89" t="s">
        <v>109</v>
      </c>
      <c r="C45" s="63">
        <f>D13</f>
        <v>65.627177921106977</v>
      </c>
      <c r="E45" s="23"/>
      <c r="F45" s="23"/>
    </row>
    <row r="46" spans="1:14" x14ac:dyDescent="0.25">
      <c r="B46" s="89" t="s">
        <v>110</v>
      </c>
      <c r="C46" s="88">
        <f>J13</f>
        <v>33.900173600111508</v>
      </c>
      <c r="E46" s="71"/>
      <c r="F46" s="71"/>
    </row>
    <row r="47" spans="1:14" x14ac:dyDescent="0.25">
      <c r="B47" s="89" t="s">
        <v>70</v>
      </c>
      <c r="C47" s="87">
        <f>M13</f>
        <v>0.47264847878150462</v>
      </c>
      <c r="E47" s="71"/>
      <c r="F47" s="71"/>
    </row>
    <row r="48" spans="1:14" x14ac:dyDescent="0.25">
      <c r="B48" s="15"/>
      <c r="C48" s="73"/>
      <c r="D48" s="64"/>
      <c r="E48" s="71"/>
      <c r="F48" s="71"/>
    </row>
    <row r="49" spans="2:11" x14ac:dyDescent="0.25">
      <c r="B49" s="15"/>
      <c r="C49" s="73"/>
      <c r="D49" s="64"/>
      <c r="E49" s="71"/>
      <c r="F49" s="71"/>
    </row>
    <row r="50" spans="2:11" x14ac:dyDescent="0.25">
      <c r="B50" s="15"/>
      <c r="C50" s="73"/>
      <c r="D50" s="64"/>
      <c r="E50" s="65"/>
      <c r="F50" s="65"/>
    </row>
    <row r="51" spans="2:11" x14ac:dyDescent="0.25">
      <c r="B51" s="15"/>
      <c r="C51" s="73"/>
      <c r="D51" s="64"/>
      <c r="E51" s="65"/>
      <c r="F51" s="65"/>
    </row>
    <row r="52" spans="2:11" x14ac:dyDescent="0.25">
      <c r="B52" s="15"/>
      <c r="C52" s="73"/>
      <c r="D52" s="64"/>
      <c r="E52" s="65"/>
      <c r="F52" s="65"/>
    </row>
    <row r="53" spans="2:11" x14ac:dyDescent="0.25">
      <c r="B53" s="15"/>
      <c r="C53" s="73"/>
      <c r="D53" s="64"/>
      <c r="E53" s="65"/>
      <c r="F53" s="65"/>
    </row>
    <row r="54" spans="2:11" x14ac:dyDescent="0.25">
      <c r="B54" s="15"/>
      <c r="C54" s="73"/>
      <c r="D54" s="64"/>
      <c r="E54" s="65"/>
      <c r="F54" s="65"/>
    </row>
    <row r="55" spans="2:11" x14ac:dyDescent="0.25">
      <c r="B55" s="15"/>
      <c r="C55" s="73"/>
      <c r="D55" s="64"/>
      <c r="E55" s="65"/>
      <c r="F55" s="65"/>
    </row>
    <row r="56" spans="2:11" x14ac:dyDescent="0.25">
      <c r="B56" s="15"/>
      <c r="C56" s="73"/>
      <c r="D56" s="64"/>
      <c r="E56" s="65"/>
      <c r="F56" s="65"/>
    </row>
    <row r="57" spans="2:11" x14ac:dyDescent="0.25">
      <c r="B57" s="15"/>
      <c r="C57" s="73"/>
      <c r="D57" s="64"/>
      <c r="E57" s="65"/>
      <c r="F57" s="65"/>
      <c r="K57" s="75"/>
    </row>
    <row r="58" spans="2:11" x14ac:dyDescent="0.25">
      <c r="B58" s="15"/>
      <c r="C58" s="73"/>
      <c r="D58" s="64"/>
      <c r="E58" s="65"/>
      <c r="F58" s="65"/>
    </row>
    <row r="59" spans="2:11" x14ac:dyDescent="0.25">
      <c r="B59" s="15"/>
      <c r="C59" s="73"/>
      <c r="D59" s="64"/>
      <c r="E59" s="65"/>
      <c r="F59" s="65"/>
    </row>
    <row r="60" spans="2:11" x14ac:dyDescent="0.25">
      <c r="B60" s="15"/>
      <c r="C60" s="73"/>
      <c r="D60" s="64"/>
      <c r="E60" s="65"/>
      <c r="F60" s="65"/>
    </row>
    <row r="61" spans="2:11" x14ac:dyDescent="0.25">
      <c r="B61" s="15"/>
      <c r="C61" s="73"/>
      <c r="D61" s="64"/>
      <c r="E61" s="65"/>
      <c r="F61" s="65"/>
    </row>
    <row r="62" spans="2:11" x14ac:dyDescent="0.25">
      <c r="B62" s="15"/>
      <c r="C62" s="73"/>
      <c r="D62" s="64"/>
      <c r="E62" s="65"/>
      <c r="F62" s="65"/>
    </row>
  </sheetData>
  <sortState xmlns:xlrd2="http://schemas.microsoft.com/office/spreadsheetml/2017/richdata2" ref="C45:D46">
    <sortCondition descending="1" ref="C44:C46"/>
  </sortState>
  <mergeCells count="17">
    <mergeCell ref="A4:N4"/>
    <mergeCell ref="B36:N36"/>
    <mergeCell ref="M8:M9"/>
    <mergeCell ref="N8:N9"/>
    <mergeCell ref="H8:H9"/>
    <mergeCell ref="D7:H7"/>
    <mergeCell ref="J8:J9"/>
    <mergeCell ref="K8:K9"/>
    <mergeCell ref="A7:B9"/>
    <mergeCell ref="J7:K7"/>
    <mergeCell ref="C7:C9"/>
    <mergeCell ref="D8:D9"/>
    <mergeCell ref="E8:E9"/>
    <mergeCell ref="F8:F9"/>
    <mergeCell ref="G8:G9"/>
    <mergeCell ref="M7:N7"/>
    <mergeCell ref="B34:N35"/>
  </mergeCells>
  <pageMargins left="0.70866141732283472" right="0.70866141732283472" top="0.94488188976377963" bottom="0.74803149606299213" header="0.31496062992125984" footer="0.31496062992125984"/>
  <pageSetup paperSize="9" scale="73" orientation="landscape" r:id="rId1"/>
  <rowBreaks count="1" manualBreakCount="1">
    <brk id="38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E3FA6-B13D-42F6-AABF-C0829ADD4860}">
  <dimension ref="A4:N75"/>
  <sheetViews>
    <sheetView topLeftCell="A6" zoomScaleNormal="100" workbookViewId="0">
      <selection activeCell="D18" sqref="D18"/>
    </sheetView>
  </sheetViews>
  <sheetFormatPr defaultRowHeight="15" x14ac:dyDescent="0.25"/>
  <cols>
    <col min="2" max="2" width="29.28515625" customWidth="1"/>
    <col min="3" max="3" width="13.42578125" customWidth="1"/>
    <col min="4" max="4" width="14.7109375" customWidth="1"/>
    <col min="5" max="5" width="9" customWidth="1"/>
    <col min="6" max="6" width="13.42578125" customWidth="1"/>
    <col min="7" max="7" width="9" customWidth="1"/>
    <col min="8" max="8" width="12.42578125" customWidth="1"/>
    <col min="9" max="9" width="9" customWidth="1"/>
    <col min="10" max="10" width="12.42578125" customWidth="1"/>
    <col min="11" max="11" width="9" customWidth="1"/>
    <col min="12" max="12" width="8.28515625" customWidth="1"/>
    <col min="13" max="14" width="12.42578125" customWidth="1"/>
  </cols>
  <sheetData>
    <row r="4" spans="1:14" ht="33.75" customHeight="1" x14ac:dyDescent="0.25">
      <c r="A4" s="107" t="s">
        <v>151</v>
      </c>
      <c r="B4" s="107"/>
      <c r="C4" s="107"/>
      <c r="D4" s="107"/>
      <c r="E4" s="107"/>
      <c r="F4" s="107"/>
      <c r="G4" s="107"/>
      <c r="H4" s="36"/>
      <c r="I4" s="36"/>
      <c r="J4" s="36"/>
      <c r="K4" s="36"/>
      <c r="L4" s="36"/>
      <c r="M4" s="36"/>
      <c r="N4" s="36"/>
    </row>
    <row r="5" spans="1:14" ht="15.75" thickBot="1" x14ac:dyDescent="0.3"/>
    <row r="6" spans="1:14" ht="9" customHeight="1" x14ac:dyDescent="0.25">
      <c r="A6" s="52"/>
      <c r="B6" s="21"/>
      <c r="C6" s="69"/>
      <c r="D6" s="67"/>
      <c r="E6" s="67"/>
      <c r="F6" s="41"/>
      <c r="G6" s="41"/>
      <c r="H6" s="41"/>
      <c r="I6" s="41"/>
      <c r="J6" s="41"/>
      <c r="K6" s="41"/>
    </row>
    <row r="7" spans="1:14" x14ac:dyDescent="0.25">
      <c r="A7" s="121" t="s">
        <v>88</v>
      </c>
      <c r="B7" s="121"/>
      <c r="C7" s="111" t="s">
        <v>40</v>
      </c>
      <c r="D7" s="119" t="s">
        <v>114</v>
      </c>
      <c r="E7" s="119"/>
      <c r="F7" s="119"/>
      <c r="G7" s="119"/>
      <c r="H7" s="119"/>
      <c r="I7" s="119"/>
      <c r="J7" s="119"/>
      <c r="K7" s="119"/>
    </row>
    <row r="8" spans="1:14" ht="18.75" customHeight="1" x14ac:dyDescent="0.25">
      <c r="A8" s="121"/>
      <c r="B8" s="121"/>
      <c r="C8" s="111"/>
      <c r="D8" s="124" t="s">
        <v>112</v>
      </c>
      <c r="E8" s="124"/>
      <c r="F8" s="123" t="s">
        <v>113</v>
      </c>
      <c r="G8" s="123"/>
      <c r="H8" s="123" t="s">
        <v>85</v>
      </c>
      <c r="I8" s="123"/>
      <c r="J8" s="123" t="s">
        <v>70</v>
      </c>
      <c r="K8" s="123"/>
    </row>
    <row r="9" spans="1:14" x14ac:dyDescent="0.25">
      <c r="A9" s="121"/>
      <c r="B9" s="121"/>
      <c r="C9" s="111"/>
      <c r="D9" s="32" t="s">
        <v>0</v>
      </c>
      <c r="E9" s="32" t="s">
        <v>111</v>
      </c>
      <c r="F9" s="32" t="s">
        <v>0</v>
      </c>
      <c r="G9" s="32" t="s">
        <v>111</v>
      </c>
      <c r="H9" s="32" t="s">
        <v>0</v>
      </c>
      <c r="I9" s="32" t="s">
        <v>111</v>
      </c>
      <c r="J9" s="32" t="s">
        <v>0</v>
      </c>
      <c r="K9" s="32" t="s">
        <v>111</v>
      </c>
    </row>
    <row r="10" spans="1:14" ht="9" customHeight="1" thickBot="1" x14ac:dyDescent="0.3">
      <c r="A10" s="53"/>
      <c r="B10" s="40"/>
      <c r="C10" s="53"/>
      <c r="D10" s="40"/>
      <c r="E10" s="40"/>
      <c r="F10" s="43"/>
      <c r="G10" s="43"/>
      <c r="H10" s="43"/>
      <c r="I10" s="43"/>
      <c r="J10" s="43"/>
      <c r="K10" s="43"/>
    </row>
    <row r="11" spans="1:14" ht="9" customHeight="1" thickTop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4" x14ac:dyDescent="0.25">
      <c r="A12" s="15" t="s">
        <v>115</v>
      </c>
      <c r="B12" s="25"/>
      <c r="C12" s="71">
        <f>SUM(C15:C31)</f>
        <v>90311</v>
      </c>
      <c r="D12" s="71">
        <f t="shared" ref="D12:J12" si="0">SUM(D15:D31)</f>
        <v>59098</v>
      </c>
      <c r="E12" s="71"/>
      <c r="F12" s="71">
        <f t="shared" si="0"/>
        <v>30546</v>
      </c>
      <c r="G12" s="71"/>
      <c r="H12" s="71">
        <f t="shared" si="0"/>
        <v>664</v>
      </c>
      <c r="I12" s="71"/>
      <c r="J12" s="71">
        <f t="shared" si="0"/>
        <v>3</v>
      </c>
      <c r="K12" s="71"/>
    </row>
    <row r="13" spans="1:14" x14ac:dyDescent="0.25">
      <c r="A13" s="83" t="s">
        <v>58</v>
      </c>
      <c r="B13" s="25"/>
      <c r="C13" s="86">
        <f>SUM(E13:K13)</f>
        <v>99.996678145519368</v>
      </c>
      <c r="E13" s="86">
        <f>(D12/$C$12)*100</f>
        <v>65.438318698718874</v>
      </c>
      <c r="G13" s="86">
        <f>(F12/$C$12)*100</f>
        <v>33.823122321754823</v>
      </c>
      <c r="I13" s="86">
        <f>(H12/$C$12)*100</f>
        <v>0.73523712504567551</v>
      </c>
      <c r="K13" s="91" t="s">
        <v>72</v>
      </c>
    </row>
    <row r="14" spans="1:14" x14ac:dyDescent="0.25">
      <c r="A14" s="15"/>
      <c r="B14" s="25"/>
      <c r="C14" s="71"/>
      <c r="D14" s="84"/>
      <c r="E14" s="84"/>
      <c r="F14" s="50"/>
      <c r="G14" s="50"/>
      <c r="H14" s="73"/>
      <c r="I14" s="73"/>
      <c r="J14" s="71"/>
      <c r="K14" s="71"/>
    </row>
    <row r="15" spans="1:14" x14ac:dyDescent="0.25">
      <c r="A15" s="25" t="s">
        <v>20</v>
      </c>
      <c r="B15" s="25"/>
      <c r="C15" s="71">
        <v>8049</v>
      </c>
      <c r="D15" s="90">
        <v>3566</v>
      </c>
      <c r="E15" s="101">
        <f>(D15/C15)*100</f>
        <v>44.303640203752018</v>
      </c>
      <c r="F15" s="90">
        <v>4369</v>
      </c>
      <c r="G15" s="101">
        <f>(F15/C15)*100</f>
        <v>54.280034786930052</v>
      </c>
      <c r="H15" s="90">
        <v>114</v>
      </c>
      <c r="I15" s="101">
        <f>(H15/C15)*100</f>
        <v>1.4163250093179278</v>
      </c>
      <c r="J15" s="90" t="s">
        <v>69</v>
      </c>
      <c r="K15" s="90" t="s">
        <v>69</v>
      </c>
      <c r="M15" s="96"/>
    </row>
    <row r="16" spans="1:14" x14ac:dyDescent="0.25">
      <c r="A16" s="25" t="s">
        <v>21</v>
      </c>
      <c r="B16" s="25"/>
      <c r="C16" s="71">
        <v>4473</v>
      </c>
      <c r="D16" s="90">
        <v>3124</v>
      </c>
      <c r="E16" s="101">
        <f t="shared" ref="E16:E31" si="1">(D16/C16)*100</f>
        <v>69.841269841269835</v>
      </c>
      <c r="F16" s="90">
        <v>1336</v>
      </c>
      <c r="G16" s="101">
        <f t="shared" ref="G16:G31" si="2">(F16/C16)*100</f>
        <v>29.868097473731275</v>
      </c>
      <c r="H16" s="90">
        <v>13</v>
      </c>
      <c r="I16" s="101">
        <f t="shared" ref="I16:I31" si="3">(H16/C16)*100</f>
        <v>0.29063268499888217</v>
      </c>
      <c r="J16" s="90" t="s">
        <v>69</v>
      </c>
      <c r="K16" s="90" t="s">
        <v>69</v>
      </c>
      <c r="M16" s="96"/>
    </row>
    <row r="17" spans="1:13" x14ac:dyDescent="0.25">
      <c r="A17" s="25" t="s">
        <v>22</v>
      </c>
      <c r="B17" s="25"/>
      <c r="C17" s="71">
        <v>3014</v>
      </c>
      <c r="D17" s="90">
        <v>2250</v>
      </c>
      <c r="E17" s="101">
        <f t="shared" si="1"/>
        <v>74.65162574651626</v>
      </c>
      <c r="F17" s="90">
        <v>730</v>
      </c>
      <c r="G17" s="101">
        <f t="shared" si="2"/>
        <v>24.220305242203054</v>
      </c>
      <c r="H17" s="90">
        <v>33</v>
      </c>
      <c r="I17" s="101">
        <f t="shared" si="3"/>
        <v>1.0948905109489051</v>
      </c>
      <c r="J17" s="90">
        <v>1</v>
      </c>
      <c r="K17" s="91" t="s">
        <v>72</v>
      </c>
      <c r="M17" s="96"/>
    </row>
    <row r="18" spans="1:13" x14ac:dyDescent="0.25">
      <c r="A18" s="25" t="s">
        <v>23</v>
      </c>
      <c r="B18" s="25"/>
      <c r="C18" s="71">
        <v>1675</v>
      </c>
      <c r="D18" s="90">
        <v>576</v>
      </c>
      <c r="E18" s="101">
        <f t="shared" si="1"/>
        <v>34.388059701492537</v>
      </c>
      <c r="F18" s="90">
        <v>1064</v>
      </c>
      <c r="G18" s="101">
        <f t="shared" si="2"/>
        <v>63.522388059701498</v>
      </c>
      <c r="H18" s="90">
        <v>35</v>
      </c>
      <c r="I18" s="101">
        <f t="shared" si="3"/>
        <v>2.0895522388059704</v>
      </c>
      <c r="J18" s="90" t="s">
        <v>69</v>
      </c>
      <c r="K18" s="90" t="s">
        <v>69</v>
      </c>
      <c r="M18" s="96"/>
    </row>
    <row r="19" spans="1:13" x14ac:dyDescent="0.25">
      <c r="A19" s="25" t="s">
        <v>24</v>
      </c>
      <c r="B19" s="25"/>
      <c r="C19" s="71">
        <v>1902</v>
      </c>
      <c r="D19" s="90">
        <v>978</v>
      </c>
      <c r="E19" s="101">
        <f t="shared" si="1"/>
        <v>51.419558359621455</v>
      </c>
      <c r="F19" s="90">
        <v>908</v>
      </c>
      <c r="G19" s="101">
        <f t="shared" si="2"/>
        <v>47.73922187171398</v>
      </c>
      <c r="H19" s="90">
        <v>16</v>
      </c>
      <c r="I19" s="101">
        <f t="shared" si="3"/>
        <v>0.84121976866456361</v>
      </c>
      <c r="J19" s="90" t="s">
        <v>69</v>
      </c>
      <c r="K19" s="90" t="s">
        <v>69</v>
      </c>
      <c r="M19" s="96"/>
    </row>
    <row r="20" spans="1:13" x14ac:dyDescent="0.25">
      <c r="A20" s="25" t="s">
        <v>25</v>
      </c>
      <c r="B20" s="25"/>
      <c r="C20" s="71">
        <v>18755</v>
      </c>
      <c r="D20" s="90">
        <v>13891</v>
      </c>
      <c r="E20" s="101">
        <f t="shared" si="1"/>
        <v>74.065582511330305</v>
      </c>
      <c r="F20" s="90">
        <v>4761</v>
      </c>
      <c r="G20" s="101">
        <f t="shared" si="2"/>
        <v>25.385230605171955</v>
      </c>
      <c r="H20" s="90">
        <v>103</v>
      </c>
      <c r="I20" s="101">
        <f t="shared" si="3"/>
        <v>0.54918688349773392</v>
      </c>
      <c r="J20" s="90" t="s">
        <v>69</v>
      </c>
      <c r="K20" s="90" t="s">
        <v>69</v>
      </c>
      <c r="M20" s="96"/>
    </row>
    <row r="21" spans="1:13" x14ac:dyDescent="0.25">
      <c r="A21" s="25" t="s">
        <v>26</v>
      </c>
      <c r="B21" s="25"/>
      <c r="C21" s="71">
        <v>3519</v>
      </c>
      <c r="D21" s="90">
        <v>1844</v>
      </c>
      <c r="E21" s="101">
        <f t="shared" si="1"/>
        <v>52.401250355214543</v>
      </c>
      <c r="F21" s="90">
        <v>1670</v>
      </c>
      <c r="G21" s="101">
        <f t="shared" si="2"/>
        <v>47.456663824950269</v>
      </c>
      <c r="H21" s="90">
        <v>5</v>
      </c>
      <c r="I21" s="101">
        <f t="shared" si="3"/>
        <v>0.14208581983518045</v>
      </c>
      <c r="J21" s="90" t="s">
        <v>69</v>
      </c>
      <c r="K21" s="90" t="s">
        <v>69</v>
      </c>
      <c r="M21" s="96"/>
    </row>
    <row r="22" spans="1:13" x14ac:dyDescent="0.25">
      <c r="A22" s="25" t="s">
        <v>27</v>
      </c>
      <c r="B22" s="25"/>
      <c r="C22" s="71">
        <v>3783</v>
      </c>
      <c r="D22" s="90">
        <v>2604</v>
      </c>
      <c r="E22" s="101">
        <f t="shared" si="1"/>
        <v>68.834258524980172</v>
      </c>
      <c r="F22" s="90">
        <v>1159</v>
      </c>
      <c r="G22" s="101">
        <f t="shared" si="2"/>
        <v>30.637060533967752</v>
      </c>
      <c r="H22" s="90">
        <v>20</v>
      </c>
      <c r="I22" s="101">
        <f t="shared" si="3"/>
        <v>0.52868094105207508</v>
      </c>
      <c r="J22" s="90" t="s">
        <v>69</v>
      </c>
      <c r="K22" s="90" t="s">
        <v>69</v>
      </c>
      <c r="M22" s="96"/>
    </row>
    <row r="23" spans="1:13" x14ac:dyDescent="0.25">
      <c r="A23" s="25" t="s">
        <v>28</v>
      </c>
      <c r="B23" s="25"/>
      <c r="C23" s="71">
        <v>1235</v>
      </c>
      <c r="D23" s="90">
        <v>486</v>
      </c>
      <c r="E23" s="101">
        <f t="shared" si="1"/>
        <v>39.352226720647778</v>
      </c>
      <c r="F23" s="90">
        <v>732</v>
      </c>
      <c r="G23" s="101">
        <f t="shared" si="2"/>
        <v>59.271255060728748</v>
      </c>
      <c r="H23" s="90">
        <v>17</v>
      </c>
      <c r="I23" s="101">
        <f t="shared" si="3"/>
        <v>1.3765182186234819</v>
      </c>
      <c r="J23" s="90" t="s">
        <v>69</v>
      </c>
      <c r="K23" s="90" t="s">
        <v>69</v>
      </c>
      <c r="M23" s="96"/>
    </row>
    <row r="24" spans="1:13" x14ac:dyDescent="0.25">
      <c r="A24" s="25" t="s">
        <v>29</v>
      </c>
      <c r="B24" s="25"/>
      <c r="C24" s="71">
        <v>3028</v>
      </c>
      <c r="D24" s="90">
        <v>915</v>
      </c>
      <c r="E24" s="101">
        <f t="shared" si="1"/>
        <v>30.217965653896961</v>
      </c>
      <c r="F24" s="90">
        <v>2074</v>
      </c>
      <c r="G24" s="101">
        <f t="shared" si="2"/>
        <v>68.494055482166445</v>
      </c>
      <c r="H24" s="90">
        <v>39</v>
      </c>
      <c r="I24" s="101">
        <f t="shared" si="3"/>
        <v>1.2879788639365917</v>
      </c>
      <c r="J24" s="90" t="s">
        <v>69</v>
      </c>
      <c r="K24" s="90" t="s">
        <v>69</v>
      </c>
      <c r="M24" s="96"/>
    </row>
    <row r="25" spans="1:13" x14ac:dyDescent="0.25">
      <c r="A25" s="25" t="s">
        <v>30</v>
      </c>
      <c r="B25" s="25"/>
      <c r="C25" s="71">
        <v>2261</v>
      </c>
      <c r="D25" s="90">
        <v>1283</v>
      </c>
      <c r="E25" s="101">
        <f t="shared" si="1"/>
        <v>56.744803184431667</v>
      </c>
      <c r="F25" s="90">
        <v>944</v>
      </c>
      <c r="G25" s="101">
        <f t="shared" si="2"/>
        <v>41.75143741707209</v>
      </c>
      <c r="H25" s="90">
        <v>34</v>
      </c>
      <c r="I25" s="101">
        <f t="shared" si="3"/>
        <v>1.5037593984962405</v>
      </c>
      <c r="J25" s="90" t="s">
        <v>69</v>
      </c>
      <c r="K25" s="90" t="s">
        <v>69</v>
      </c>
      <c r="M25" s="96"/>
    </row>
    <row r="26" spans="1:13" x14ac:dyDescent="0.25">
      <c r="A26" s="25" t="s">
        <v>31</v>
      </c>
      <c r="B26" s="25"/>
      <c r="C26" s="71">
        <v>5511</v>
      </c>
      <c r="D26" s="90">
        <v>3875</v>
      </c>
      <c r="E26" s="101">
        <f t="shared" si="1"/>
        <v>70.313917619306849</v>
      </c>
      <c r="F26" s="90">
        <v>1604</v>
      </c>
      <c r="G26" s="101">
        <f t="shared" si="2"/>
        <v>29.105425512611145</v>
      </c>
      <c r="H26" s="90">
        <v>32</v>
      </c>
      <c r="I26" s="101">
        <f t="shared" si="3"/>
        <v>0.58065686808201777</v>
      </c>
      <c r="J26" s="90" t="s">
        <v>69</v>
      </c>
      <c r="K26" s="90" t="s">
        <v>69</v>
      </c>
      <c r="M26" s="96"/>
    </row>
    <row r="27" spans="1:13" x14ac:dyDescent="0.25">
      <c r="A27" s="25" t="s">
        <v>32</v>
      </c>
      <c r="B27" s="25"/>
      <c r="C27" s="71">
        <v>24494</v>
      </c>
      <c r="D27" s="90">
        <v>18684</v>
      </c>
      <c r="E27" s="101">
        <f t="shared" si="1"/>
        <v>76.279905282926435</v>
      </c>
      <c r="F27" s="90">
        <v>5704</v>
      </c>
      <c r="G27" s="101">
        <f t="shared" si="2"/>
        <v>23.287335674042623</v>
      </c>
      <c r="H27" s="90">
        <v>104</v>
      </c>
      <c r="I27" s="101">
        <f t="shared" si="3"/>
        <v>0.42459377806809834</v>
      </c>
      <c r="J27" s="90">
        <v>2</v>
      </c>
      <c r="K27" s="91" t="s">
        <v>72</v>
      </c>
      <c r="M27" s="96"/>
    </row>
    <row r="28" spans="1:13" x14ac:dyDescent="0.25">
      <c r="A28" s="25" t="s">
        <v>33</v>
      </c>
      <c r="B28" s="25"/>
      <c r="C28" s="71">
        <v>1010</v>
      </c>
      <c r="D28" s="90">
        <v>760</v>
      </c>
      <c r="E28" s="101">
        <f t="shared" si="1"/>
        <v>75.247524752475243</v>
      </c>
      <c r="F28" s="90">
        <v>241</v>
      </c>
      <c r="G28" s="101">
        <f t="shared" si="2"/>
        <v>23.861386138613859</v>
      </c>
      <c r="H28" s="90">
        <v>9</v>
      </c>
      <c r="I28" s="101">
        <f t="shared" si="3"/>
        <v>0.89108910891089099</v>
      </c>
      <c r="J28" s="90" t="s">
        <v>69</v>
      </c>
      <c r="K28" s="90" t="s">
        <v>69</v>
      </c>
      <c r="M28" s="96"/>
    </row>
    <row r="29" spans="1:13" x14ac:dyDescent="0.25">
      <c r="A29" s="25" t="s">
        <v>34</v>
      </c>
      <c r="B29" s="25"/>
      <c r="C29" s="71">
        <v>3805</v>
      </c>
      <c r="D29" s="90">
        <v>2030</v>
      </c>
      <c r="E29" s="101">
        <f t="shared" si="1"/>
        <v>53.350854139290405</v>
      </c>
      <c r="F29" s="90">
        <v>1722</v>
      </c>
      <c r="G29" s="101">
        <f t="shared" si="2"/>
        <v>45.256241787122207</v>
      </c>
      <c r="H29" s="90">
        <v>53</v>
      </c>
      <c r="I29" s="101">
        <f t="shared" si="3"/>
        <v>1.392904073587385</v>
      </c>
      <c r="J29" s="90" t="s">
        <v>69</v>
      </c>
      <c r="K29" s="90" t="s">
        <v>69</v>
      </c>
      <c r="M29" s="96"/>
    </row>
    <row r="30" spans="1:13" x14ac:dyDescent="0.25">
      <c r="A30" s="25" t="s">
        <v>35</v>
      </c>
      <c r="B30" s="25"/>
      <c r="C30" s="71">
        <v>3511</v>
      </c>
      <c r="D30" s="90">
        <v>2145</v>
      </c>
      <c r="E30" s="101">
        <f t="shared" si="1"/>
        <v>61.093705497009395</v>
      </c>
      <c r="F30" s="90">
        <v>1331</v>
      </c>
      <c r="G30" s="101">
        <f t="shared" si="2"/>
        <v>37.909427513528911</v>
      </c>
      <c r="H30" s="90">
        <v>35</v>
      </c>
      <c r="I30" s="101">
        <f t="shared" si="3"/>
        <v>0.99686698946169183</v>
      </c>
      <c r="J30" s="90" t="s">
        <v>69</v>
      </c>
      <c r="K30" s="90" t="s">
        <v>69</v>
      </c>
      <c r="M30" s="96"/>
    </row>
    <row r="31" spans="1:13" x14ac:dyDescent="0.25">
      <c r="A31" s="25" t="s">
        <v>36</v>
      </c>
      <c r="B31" s="25"/>
      <c r="C31" s="71">
        <v>286</v>
      </c>
      <c r="D31" s="90">
        <v>87</v>
      </c>
      <c r="E31" s="101">
        <f t="shared" si="1"/>
        <v>30.419580419580424</v>
      </c>
      <c r="F31" s="90">
        <v>197</v>
      </c>
      <c r="G31" s="101">
        <f t="shared" si="2"/>
        <v>68.88111888111888</v>
      </c>
      <c r="H31" s="90">
        <v>2</v>
      </c>
      <c r="I31" s="101">
        <f t="shared" si="3"/>
        <v>0.69930069930069927</v>
      </c>
      <c r="J31" s="90" t="s">
        <v>69</v>
      </c>
      <c r="K31" s="90" t="s">
        <v>69</v>
      </c>
      <c r="M31" s="96"/>
    </row>
    <row r="32" spans="1:13" ht="9" customHeight="1" thickBot="1" x14ac:dyDescent="0.3">
      <c r="A32" s="39"/>
      <c r="B32" s="39"/>
      <c r="C32" s="49"/>
      <c r="D32" s="49"/>
      <c r="E32" s="49"/>
      <c r="F32" s="49"/>
      <c r="G32" s="49"/>
      <c r="H32" s="49"/>
      <c r="I32" s="49"/>
      <c r="J32" s="49"/>
      <c r="K32" s="49"/>
    </row>
    <row r="33" spans="1:14" ht="9" customHeight="1" x14ac:dyDescent="0.25"/>
    <row r="34" spans="1:14" ht="12.75" customHeight="1" x14ac:dyDescent="0.25">
      <c r="A34" s="13" t="s">
        <v>4</v>
      </c>
      <c r="B34" s="106" t="s">
        <v>90</v>
      </c>
      <c r="C34" s="106"/>
      <c r="D34" s="106"/>
      <c r="E34" s="106"/>
      <c r="F34" s="106"/>
      <c r="G34" s="106"/>
      <c r="H34" s="33"/>
      <c r="I34" s="33"/>
      <c r="J34" s="33"/>
      <c r="K34" s="33"/>
      <c r="L34" s="33"/>
      <c r="M34" s="33"/>
      <c r="N34" s="33"/>
    </row>
    <row r="35" spans="1:14" ht="12.75" customHeight="1" x14ac:dyDescent="0.25">
      <c r="A35" s="13"/>
      <c r="B35" s="106"/>
      <c r="C35" s="106"/>
      <c r="D35" s="106"/>
      <c r="E35" s="106"/>
      <c r="F35" s="106"/>
      <c r="G35" s="106"/>
      <c r="H35" s="33"/>
      <c r="I35" s="33"/>
      <c r="J35" s="33"/>
      <c r="K35" s="33"/>
      <c r="L35" s="33"/>
      <c r="M35" s="33"/>
      <c r="N35" s="33"/>
    </row>
    <row r="36" spans="1:14" ht="12.75" customHeight="1" x14ac:dyDescent="0.25">
      <c r="A36" s="15"/>
      <c r="B36" s="106"/>
      <c r="C36" s="106"/>
      <c r="D36" s="106"/>
      <c r="E36" s="106"/>
      <c r="F36" s="106"/>
      <c r="G36" s="106"/>
      <c r="H36" s="33"/>
      <c r="I36" s="33"/>
      <c r="J36" s="33"/>
      <c r="K36" s="33"/>
      <c r="L36" s="33"/>
      <c r="M36" s="33"/>
      <c r="N36" s="33"/>
    </row>
    <row r="37" spans="1:14" ht="13.5" customHeight="1" x14ac:dyDescent="0.25">
      <c r="A37" s="15" t="s">
        <v>5</v>
      </c>
      <c r="B37" s="115" t="s">
        <v>53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</row>
    <row r="38" spans="1:14" ht="13.5" customHeight="1" x14ac:dyDescent="0.25">
      <c r="A38" s="15"/>
      <c r="B38" s="116" t="s">
        <v>71</v>
      </c>
      <c r="C38" s="116"/>
      <c r="D38" s="116"/>
      <c r="E38" s="116"/>
      <c r="F38" s="116"/>
      <c r="G38" s="116"/>
      <c r="H38" s="116"/>
      <c r="I38" s="116"/>
      <c r="J38" s="116"/>
      <c r="K38" s="82"/>
    </row>
    <row r="39" spans="1:14" ht="12.75" customHeight="1" x14ac:dyDescent="0.25">
      <c r="B39" s="58" t="s">
        <v>68</v>
      </c>
    </row>
    <row r="45" spans="1:14" x14ac:dyDescent="0.25">
      <c r="E45" s="59"/>
      <c r="F45" s="59"/>
      <c r="G45" s="59"/>
    </row>
    <row r="46" spans="1:14" x14ac:dyDescent="0.25">
      <c r="B46" s="89" t="s">
        <v>112</v>
      </c>
      <c r="C46" s="63">
        <f>E13</f>
        <v>65.438318698718874</v>
      </c>
      <c r="E46" s="23"/>
      <c r="F46" s="23"/>
    </row>
    <row r="47" spans="1:14" x14ac:dyDescent="0.25">
      <c r="B47" s="89" t="s">
        <v>113</v>
      </c>
      <c r="C47" s="88">
        <f>G13</f>
        <v>33.823122321754823</v>
      </c>
      <c r="E47" s="71"/>
      <c r="F47" s="71"/>
    </row>
    <row r="48" spans="1:14" x14ac:dyDescent="0.25">
      <c r="B48" s="89" t="s">
        <v>85</v>
      </c>
      <c r="C48" s="87">
        <f>I13</f>
        <v>0.73523712504567551</v>
      </c>
      <c r="E48" s="71"/>
      <c r="F48" s="71"/>
    </row>
    <row r="49" spans="2:11" x14ac:dyDescent="0.25">
      <c r="B49" s="15" t="s">
        <v>70</v>
      </c>
      <c r="C49" s="73">
        <v>0</v>
      </c>
      <c r="D49" s="64"/>
      <c r="E49" s="71"/>
      <c r="F49" s="71"/>
    </row>
    <row r="50" spans="2:11" x14ac:dyDescent="0.25">
      <c r="B50" s="15"/>
      <c r="C50" s="73"/>
      <c r="D50" s="64"/>
      <c r="E50" s="71"/>
      <c r="F50" s="71"/>
    </row>
    <row r="51" spans="2:11" x14ac:dyDescent="0.25">
      <c r="B51" s="15"/>
      <c r="C51" s="73"/>
      <c r="D51" s="64"/>
      <c r="E51" s="65"/>
      <c r="F51" s="65"/>
    </row>
    <row r="52" spans="2:11" x14ac:dyDescent="0.25">
      <c r="B52" s="15"/>
      <c r="C52" s="73"/>
      <c r="D52" s="64"/>
      <c r="E52" s="65"/>
      <c r="F52" s="65"/>
    </row>
    <row r="53" spans="2:11" x14ac:dyDescent="0.25">
      <c r="B53" s="15"/>
      <c r="C53" s="73"/>
      <c r="D53" s="64"/>
      <c r="E53" s="65"/>
      <c r="F53" s="65"/>
    </row>
    <row r="54" spans="2:11" x14ac:dyDescent="0.25">
      <c r="B54" s="15"/>
      <c r="C54" s="73"/>
      <c r="D54" s="64"/>
      <c r="E54" s="65"/>
      <c r="F54" s="65"/>
    </row>
    <row r="55" spans="2:11" x14ac:dyDescent="0.25">
      <c r="B55" s="15"/>
      <c r="C55" s="73"/>
      <c r="D55" s="64"/>
      <c r="E55" s="65"/>
      <c r="F55" s="65"/>
    </row>
    <row r="56" spans="2:11" x14ac:dyDescent="0.25">
      <c r="B56" s="15"/>
      <c r="C56" s="73"/>
      <c r="D56" s="64"/>
      <c r="E56" s="65"/>
      <c r="F56" s="65"/>
    </row>
    <row r="57" spans="2:11" x14ac:dyDescent="0.25">
      <c r="B57" s="15"/>
      <c r="C57" s="73"/>
      <c r="D57" s="64"/>
      <c r="E57" s="65"/>
      <c r="F57" s="65"/>
    </row>
    <row r="58" spans="2:11" x14ac:dyDescent="0.25">
      <c r="B58" s="15"/>
      <c r="C58" s="73"/>
      <c r="D58" s="64"/>
      <c r="E58" s="65"/>
      <c r="F58" s="65"/>
      <c r="K58" s="75"/>
    </row>
    <row r="59" spans="2:11" x14ac:dyDescent="0.25">
      <c r="B59" s="25"/>
      <c r="C59" s="64"/>
      <c r="D59" s="96"/>
      <c r="E59" s="65"/>
      <c r="F59" s="65"/>
    </row>
    <row r="60" spans="2:11" x14ac:dyDescent="0.25">
      <c r="B60" s="25"/>
      <c r="C60" s="64"/>
      <c r="D60" s="96"/>
      <c r="E60" s="65"/>
      <c r="F60" s="65"/>
    </row>
    <row r="61" spans="2:11" x14ac:dyDescent="0.25">
      <c r="B61" s="25"/>
      <c r="C61" s="64"/>
      <c r="D61" s="96"/>
      <c r="E61" s="65"/>
      <c r="F61" s="65"/>
    </row>
    <row r="62" spans="2:11" x14ac:dyDescent="0.25">
      <c r="B62" s="25"/>
      <c r="C62" s="64"/>
      <c r="D62" s="96"/>
      <c r="E62" s="65"/>
      <c r="F62" s="65"/>
    </row>
    <row r="63" spans="2:11" x14ac:dyDescent="0.25">
      <c r="B63" s="25"/>
      <c r="C63" s="64"/>
      <c r="D63" s="96"/>
      <c r="E63" s="65"/>
      <c r="F63" s="65"/>
    </row>
    <row r="64" spans="2:11" x14ac:dyDescent="0.25">
      <c r="B64" s="25"/>
      <c r="C64" s="64"/>
      <c r="D64" s="96"/>
    </row>
    <row r="65" spans="2:4" x14ac:dyDescent="0.25">
      <c r="B65" s="25"/>
      <c r="C65" s="64"/>
      <c r="D65" s="96"/>
    </row>
    <row r="66" spans="2:4" x14ac:dyDescent="0.25">
      <c r="B66" s="25"/>
      <c r="C66" s="64"/>
      <c r="D66" s="96"/>
    </row>
    <row r="67" spans="2:4" x14ac:dyDescent="0.25">
      <c r="B67" s="25"/>
      <c r="C67" s="64"/>
      <c r="D67" s="96"/>
    </row>
    <row r="68" spans="2:4" x14ac:dyDescent="0.25">
      <c r="B68" s="25"/>
      <c r="C68" s="64"/>
      <c r="D68" s="96"/>
    </row>
    <row r="69" spans="2:4" x14ac:dyDescent="0.25">
      <c r="B69" s="25"/>
      <c r="C69" s="64"/>
      <c r="D69" s="96"/>
    </row>
    <row r="70" spans="2:4" x14ac:dyDescent="0.25">
      <c r="B70" s="25"/>
      <c r="C70" s="64"/>
      <c r="D70" s="96"/>
    </row>
    <row r="71" spans="2:4" x14ac:dyDescent="0.25">
      <c r="B71" s="25"/>
      <c r="C71" s="64"/>
      <c r="D71" s="96"/>
    </row>
    <row r="72" spans="2:4" x14ac:dyDescent="0.25">
      <c r="B72" s="25"/>
      <c r="C72" s="64"/>
      <c r="D72" s="96"/>
    </row>
    <row r="73" spans="2:4" x14ac:dyDescent="0.25">
      <c r="B73" s="25"/>
      <c r="C73" s="64"/>
      <c r="D73" s="96"/>
    </row>
    <row r="74" spans="2:4" x14ac:dyDescent="0.25">
      <c r="B74" s="25"/>
      <c r="C74" s="64"/>
      <c r="D74" s="96"/>
    </row>
    <row r="75" spans="2:4" x14ac:dyDescent="0.25">
      <c r="B75" s="25"/>
      <c r="C75" s="64"/>
      <c r="D75" s="96"/>
    </row>
  </sheetData>
  <mergeCells count="11">
    <mergeCell ref="D7:K7"/>
    <mergeCell ref="B38:J38"/>
    <mergeCell ref="B37:N37"/>
    <mergeCell ref="A4:G4"/>
    <mergeCell ref="B34:G36"/>
    <mergeCell ref="A7:B9"/>
    <mergeCell ref="C7:C9"/>
    <mergeCell ref="D8:E8"/>
    <mergeCell ref="F8:G8"/>
    <mergeCell ref="H8:I8"/>
    <mergeCell ref="J8:K8"/>
  </mergeCells>
  <pageMargins left="1.4960629921259843" right="0.70866141732283472" top="0.35433070866141736" bottom="0.74803149606299213" header="0.31496062992125984" footer="0.31496062992125984"/>
  <pageSetup paperSize="9" scale="82" orientation="landscape" r:id="rId1"/>
  <rowBreaks count="1" manualBreakCount="1">
    <brk id="39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AE1F-3924-4482-A32A-6ED1FAE641FB}">
  <dimension ref="A4:O62"/>
  <sheetViews>
    <sheetView topLeftCell="A25" zoomScaleNormal="100" workbookViewId="0">
      <selection activeCell="L38" sqref="L38"/>
    </sheetView>
  </sheetViews>
  <sheetFormatPr defaultRowHeight="15" x14ac:dyDescent="0.25"/>
  <cols>
    <col min="2" max="2" width="29.28515625" customWidth="1"/>
    <col min="3" max="5" width="16" customWidth="1"/>
    <col min="6" max="6" width="6.85546875" customWidth="1"/>
    <col min="7" max="9" width="16.5703125" customWidth="1"/>
    <col min="10" max="16" width="13.140625" customWidth="1"/>
  </cols>
  <sheetData>
    <row r="4" spans="1:11" ht="32.25" customHeight="1" x14ac:dyDescent="0.25">
      <c r="A4" s="125" t="s">
        <v>152</v>
      </c>
      <c r="B4" s="125"/>
      <c r="C4" s="125"/>
      <c r="D4" s="125"/>
      <c r="E4" s="125"/>
      <c r="F4" s="125"/>
      <c r="G4" s="125"/>
      <c r="H4" s="125"/>
      <c r="I4" s="125"/>
      <c r="J4" s="92"/>
      <c r="K4" s="92"/>
    </row>
    <row r="5" spans="1:11" ht="15.75" thickBot="1" x14ac:dyDescent="0.3"/>
    <row r="6" spans="1:11" ht="9" customHeight="1" x14ac:dyDescent="0.25">
      <c r="A6" s="52"/>
      <c r="B6" s="21"/>
      <c r="C6" s="20"/>
      <c r="D6" s="41"/>
      <c r="E6" s="41"/>
      <c r="F6" s="41"/>
      <c r="G6" s="41"/>
      <c r="H6" s="41"/>
      <c r="I6" s="41"/>
    </row>
    <row r="7" spans="1:11" x14ac:dyDescent="0.25">
      <c r="A7" s="111" t="s">
        <v>92</v>
      </c>
      <c r="B7" s="111"/>
      <c r="C7" s="126" t="s">
        <v>0</v>
      </c>
      <c r="D7" s="126"/>
      <c r="E7" s="126"/>
      <c r="F7" s="78"/>
      <c r="G7" s="126" t="s">
        <v>37</v>
      </c>
      <c r="H7" s="126"/>
      <c r="I7" s="126"/>
    </row>
    <row r="8" spans="1:11" x14ac:dyDescent="0.25">
      <c r="A8" s="111"/>
      <c r="B8" s="111"/>
      <c r="C8" s="62" t="s">
        <v>73</v>
      </c>
      <c r="D8" s="62" t="s">
        <v>16</v>
      </c>
      <c r="E8" s="62" t="s">
        <v>17</v>
      </c>
      <c r="F8" s="23"/>
      <c r="G8" s="62" t="s">
        <v>73</v>
      </c>
      <c r="H8" s="62" t="s">
        <v>16</v>
      </c>
      <c r="I8" s="62" t="s">
        <v>17</v>
      </c>
    </row>
    <row r="9" spans="1:11" ht="9" customHeight="1" thickBot="1" x14ac:dyDescent="0.3">
      <c r="A9" s="53"/>
      <c r="B9" s="40"/>
      <c r="C9" s="40"/>
      <c r="D9" s="40"/>
      <c r="E9" s="40"/>
      <c r="F9" s="43"/>
      <c r="G9" s="40"/>
      <c r="H9" s="40"/>
      <c r="I9" s="40"/>
    </row>
    <row r="10" spans="1:11" ht="9" customHeight="1" thickTop="1" x14ac:dyDescent="0.25">
      <c r="A10" s="15"/>
      <c r="B10" s="15"/>
      <c r="C10" s="46"/>
      <c r="D10" s="15"/>
      <c r="E10" s="15"/>
      <c r="F10" s="15"/>
      <c r="G10" s="15"/>
      <c r="H10" s="15"/>
      <c r="I10" s="15"/>
    </row>
    <row r="11" spans="1:11" ht="15" customHeight="1" x14ac:dyDescent="0.25">
      <c r="A11" s="15" t="s">
        <v>115</v>
      </c>
      <c r="B11" s="15"/>
      <c r="C11" s="54">
        <f>SUM(C13:C29)</f>
        <v>2780</v>
      </c>
      <c r="D11" s="54">
        <f>SUM(D13:D29)</f>
        <v>1585</v>
      </c>
      <c r="E11" s="50">
        <f>SUM(E13:E29)</f>
        <v>1195</v>
      </c>
      <c r="F11" s="50"/>
      <c r="G11" s="51">
        <f>SUM(G13:G29)</f>
        <v>100</v>
      </c>
      <c r="H11" s="51">
        <f>(D11/C11)*100</f>
        <v>57.014388489208635</v>
      </c>
      <c r="I11" s="51">
        <f>(E11/C11)*100</f>
        <v>42.985611510791365</v>
      </c>
      <c r="J11" s="59"/>
    </row>
    <row r="12" spans="1:11" ht="15" customHeight="1" x14ac:dyDescent="0.25">
      <c r="A12" s="15"/>
      <c r="B12" s="15"/>
      <c r="C12" s="46"/>
      <c r="D12" s="61"/>
      <c r="E12" s="60"/>
      <c r="F12" s="60"/>
      <c r="G12" s="51"/>
      <c r="H12" s="63"/>
      <c r="I12" s="57"/>
      <c r="J12" s="56"/>
    </row>
    <row r="13" spans="1:11" ht="15" customHeight="1" x14ac:dyDescent="0.25">
      <c r="A13" s="25" t="s">
        <v>20</v>
      </c>
      <c r="B13" s="15"/>
      <c r="C13" s="47">
        <f>SUM(D13:E13)</f>
        <v>304</v>
      </c>
      <c r="D13" s="90">
        <v>179</v>
      </c>
      <c r="E13" s="90">
        <v>125</v>
      </c>
      <c r="F13" s="60"/>
      <c r="G13" s="51">
        <f>(C13/$C$11)*100</f>
        <v>10.935251798561151</v>
      </c>
      <c r="H13" s="63">
        <f>(D13/$C$11)*100</f>
        <v>6.4388489208633093</v>
      </c>
      <c r="I13" s="63">
        <f>(E13/$C$11)*100</f>
        <v>4.4964028776978413</v>
      </c>
      <c r="J13" s="56"/>
    </row>
    <row r="14" spans="1:11" x14ac:dyDescent="0.25">
      <c r="A14" s="25" t="s">
        <v>21</v>
      </c>
      <c r="B14" s="15"/>
      <c r="C14" s="47">
        <f t="shared" ref="C14:C29" si="0">SUM(D14:E14)</f>
        <v>134</v>
      </c>
      <c r="D14" s="90">
        <v>71</v>
      </c>
      <c r="E14" s="90">
        <v>63</v>
      </c>
      <c r="F14" s="15"/>
      <c r="G14" s="51">
        <f t="shared" ref="G14:G29" si="1">(C14/$C$11)*100</f>
        <v>4.8201438848920866</v>
      </c>
      <c r="H14" s="63">
        <f t="shared" ref="H14:H29" si="2">(D14/$C$11)*100</f>
        <v>2.5539568345323742</v>
      </c>
      <c r="I14" s="63">
        <f t="shared" ref="I14:I29" si="3">(E14/$C$11)*100</f>
        <v>2.2661870503597124</v>
      </c>
    </row>
    <row r="15" spans="1:11" x14ac:dyDescent="0.25">
      <c r="A15" s="25" t="s">
        <v>22</v>
      </c>
      <c r="B15" s="15"/>
      <c r="C15" s="47">
        <f t="shared" si="0"/>
        <v>67</v>
      </c>
      <c r="D15" s="90">
        <v>37</v>
      </c>
      <c r="E15" s="90">
        <v>30</v>
      </c>
      <c r="F15" s="15"/>
      <c r="G15" s="51">
        <f t="shared" si="1"/>
        <v>2.4100719424460433</v>
      </c>
      <c r="H15" s="63">
        <f t="shared" si="2"/>
        <v>1.3309352517985611</v>
      </c>
      <c r="I15" s="63">
        <f t="shared" si="3"/>
        <v>1.079136690647482</v>
      </c>
    </row>
    <row r="16" spans="1:11" x14ac:dyDescent="0.25">
      <c r="A16" s="25" t="s">
        <v>23</v>
      </c>
      <c r="B16" s="15"/>
      <c r="C16" s="47">
        <f t="shared" si="0"/>
        <v>74</v>
      </c>
      <c r="D16" s="90">
        <v>33</v>
      </c>
      <c r="E16" s="90">
        <v>41</v>
      </c>
      <c r="F16" s="15"/>
      <c r="G16" s="51">
        <f t="shared" si="1"/>
        <v>2.6618705035971222</v>
      </c>
      <c r="H16" s="63">
        <f t="shared" si="2"/>
        <v>1.1870503597122302</v>
      </c>
      <c r="I16" s="63">
        <f t="shared" si="3"/>
        <v>1.4748201438848922</v>
      </c>
    </row>
    <row r="17" spans="1:9" x14ac:dyDescent="0.25">
      <c r="A17" s="25" t="s">
        <v>24</v>
      </c>
      <c r="B17" s="15"/>
      <c r="C17" s="47">
        <f t="shared" si="0"/>
        <v>96</v>
      </c>
      <c r="D17" s="90">
        <v>54</v>
      </c>
      <c r="E17" s="90">
        <v>42</v>
      </c>
      <c r="F17" s="15"/>
      <c r="G17" s="51">
        <f t="shared" si="1"/>
        <v>3.4532374100719423</v>
      </c>
      <c r="H17" s="63">
        <f t="shared" si="2"/>
        <v>1.9424460431654675</v>
      </c>
      <c r="I17" s="63">
        <f t="shared" si="3"/>
        <v>1.5107913669064748</v>
      </c>
    </row>
    <row r="18" spans="1:9" x14ac:dyDescent="0.25">
      <c r="A18" s="25" t="s">
        <v>25</v>
      </c>
      <c r="B18" s="15"/>
      <c r="C18" s="47">
        <f t="shared" si="0"/>
        <v>375</v>
      </c>
      <c r="D18" s="90">
        <v>202</v>
      </c>
      <c r="E18" s="90">
        <v>173</v>
      </c>
      <c r="F18" s="15"/>
      <c r="G18" s="51">
        <f t="shared" si="1"/>
        <v>13.489208633093524</v>
      </c>
      <c r="H18" s="63">
        <f t="shared" si="2"/>
        <v>7.2661870503597124</v>
      </c>
      <c r="I18" s="63">
        <f t="shared" si="3"/>
        <v>6.2230215827338125</v>
      </c>
    </row>
    <row r="19" spans="1:9" x14ac:dyDescent="0.25">
      <c r="A19" s="25" t="s">
        <v>26</v>
      </c>
      <c r="B19" s="15"/>
      <c r="C19" s="47">
        <f t="shared" si="0"/>
        <v>83</v>
      </c>
      <c r="D19" s="90">
        <v>47</v>
      </c>
      <c r="E19" s="90">
        <v>36</v>
      </c>
      <c r="F19" s="15"/>
      <c r="G19" s="51">
        <f t="shared" si="1"/>
        <v>2.985611510791367</v>
      </c>
      <c r="H19" s="63">
        <f t="shared" si="2"/>
        <v>1.6906474820143884</v>
      </c>
      <c r="I19" s="63">
        <f t="shared" si="3"/>
        <v>1.2949640287769784</v>
      </c>
    </row>
    <row r="20" spans="1:9" x14ac:dyDescent="0.25">
      <c r="A20" s="25" t="s">
        <v>27</v>
      </c>
      <c r="B20" s="25"/>
      <c r="C20" s="47">
        <f t="shared" si="0"/>
        <v>151</v>
      </c>
      <c r="D20" s="90">
        <v>96</v>
      </c>
      <c r="E20" s="90">
        <v>55</v>
      </c>
      <c r="F20" s="54"/>
      <c r="G20" s="51">
        <f t="shared" si="1"/>
        <v>5.4316546762589928</v>
      </c>
      <c r="H20" s="63">
        <f t="shared" si="2"/>
        <v>3.4532374100719423</v>
      </c>
      <c r="I20" s="63">
        <f t="shared" si="3"/>
        <v>1.9784172661870503</v>
      </c>
    </row>
    <row r="21" spans="1:9" x14ac:dyDescent="0.25">
      <c r="A21" s="25" t="s">
        <v>28</v>
      </c>
      <c r="B21" s="25"/>
      <c r="C21" s="47">
        <f t="shared" si="0"/>
        <v>69</v>
      </c>
      <c r="D21" s="90">
        <v>40</v>
      </c>
      <c r="E21" s="90">
        <v>29</v>
      </c>
      <c r="F21" s="54"/>
      <c r="G21" s="51">
        <f t="shared" si="1"/>
        <v>2.4820143884892087</v>
      </c>
      <c r="H21" s="63">
        <f t="shared" si="2"/>
        <v>1.4388489208633095</v>
      </c>
      <c r="I21" s="63">
        <f t="shared" si="3"/>
        <v>1.0431654676258995</v>
      </c>
    </row>
    <row r="22" spans="1:9" x14ac:dyDescent="0.25">
      <c r="A22" s="25" t="s">
        <v>29</v>
      </c>
      <c r="B22" s="25"/>
      <c r="C22" s="47">
        <f t="shared" si="0"/>
        <v>157</v>
      </c>
      <c r="D22" s="90">
        <v>87</v>
      </c>
      <c r="E22" s="90">
        <v>70</v>
      </c>
      <c r="F22" s="54"/>
      <c r="G22" s="51">
        <f t="shared" si="1"/>
        <v>5.6474820143884896</v>
      </c>
      <c r="H22" s="63">
        <f t="shared" si="2"/>
        <v>3.1294964028776975</v>
      </c>
      <c r="I22" s="63">
        <f t="shared" si="3"/>
        <v>2.5179856115107913</v>
      </c>
    </row>
    <row r="23" spans="1:9" x14ac:dyDescent="0.25">
      <c r="A23" s="25" t="s">
        <v>30</v>
      </c>
      <c r="B23" s="25"/>
      <c r="C23" s="47">
        <f t="shared" si="0"/>
        <v>67</v>
      </c>
      <c r="D23" s="90">
        <v>36</v>
      </c>
      <c r="E23" s="90">
        <v>31</v>
      </c>
      <c r="F23" s="54"/>
      <c r="G23" s="51">
        <f t="shared" si="1"/>
        <v>2.4100719424460433</v>
      </c>
      <c r="H23" s="63">
        <f t="shared" si="2"/>
        <v>1.2949640287769784</v>
      </c>
      <c r="I23" s="63">
        <f t="shared" si="3"/>
        <v>1.1151079136690647</v>
      </c>
    </row>
    <row r="24" spans="1:9" x14ac:dyDescent="0.25">
      <c r="A24" s="25" t="s">
        <v>31</v>
      </c>
      <c r="B24" s="25"/>
      <c r="C24" s="47">
        <f t="shared" si="0"/>
        <v>179</v>
      </c>
      <c r="D24" s="90">
        <v>105</v>
      </c>
      <c r="E24" s="90">
        <v>74</v>
      </c>
      <c r="F24" s="54"/>
      <c r="G24" s="51">
        <f t="shared" si="1"/>
        <v>6.4388489208633093</v>
      </c>
      <c r="H24" s="63">
        <f t="shared" si="2"/>
        <v>3.7769784172661871</v>
      </c>
      <c r="I24" s="63">
        <f t="shared" si="3"/>
        <v>2.6618705035971222</v>
      </c>
    </row>
    <row r="25" spans="1:9" x14ac:dyDescent="0.25">
      <c r="A25" s="25" t="s">
        <v>32</v>
      </c>
      <c r="B25" s="25"/>
      <c r="C25" s="47">
        <f t="shared" si="0"/>
        <v>649</v>
      </c>
      <c r="D25" s="90">
        <v>363</v>
      </c>
      <c r="E25" s="90">
        <v>286</v>
      </c>
      <c r="F25" s="54"/>
      <c r="G25" s="51">
        <f t="shared" si="1"/>
        <v>23.345323741007192</v>
      </c>
      <c r="H25" s="63">
        <f t="shared" si="2"/>
        <v>13.057553956834534</v>
      </c>
      <c r="I25" s="63">
        <f t="shared" si="3"/>
        <v>10.287769784172662</v>
      </c>
    </row>
    <row r="26" spans="1:9" x14ac:dyDescent="0.25">
      <c r="A26" s="25" t="s">
        <v>33</v>
      </c>
      <c r="B26" s="25"/>
      <c r="C26" s="47">
        <f t="shared" si="0"/>
        <v>11</v>
      </c>
      <c r="D26" s="90">
        <v>8</v>
      </c>
      <c r="E26" s="90">
        <v>3</v>
      </c>
      <c r="F26" s="54"/>
      <c r="G26" s="51">
        <f t="shared" si="1"/>
        <v>0.39568345323741005</v>
      </c>
      <c r="H26" s="63">
        <f t="shared" si="2"/>
        <v>0.28776978417266186</v>
      </c>
      <c r="I26" s="63">
        <f t="shared" si="3"/>
        <v>0.1079136690647482</v>
      </c>
    </row>
    <row r="27" spans="1:9" x14ac:dyDescent="0.25">
      <c r="A27" s="25" t="s">
        <v>34</v>
      </c>
      <c r="B27" s="25"/>
      <c r="C27" s="47">
        <f t="shared" si="0"/>
        <v>221</v>
      </c>
      <c r="D27" s="90">
        <v>145</v>
      </c>
      <c r="E27" s="90">
        <v>76</v>
      </c>
      <c r="F27" s="54"/>
      <c r="G27" s="51">
        <f t="shared" si="1"/>
        <v>7.9496402877697836</v>
      </c>
      <c r="H27" s="63">
        <f t="shared" si="2"/>
        <v>5.2158273381294968</v>
      </c>
      <c r="I27" s="63">
        <f t="shared" si="3"/>
        <v>2.7338129496402876</v>
      </c>
    </row>
    <row r="28" spans="1:9" x14ac:dyDescent="0.25">
      <c r="A28" s="25" t="s">
        <v>35</v>
      </c>
      <c r="B28" s="25"/>
      <c r="C28" s="47">
        <f t="shared" si="0"/>
        <v>133</v>
      </c>
      <c r="D28" s="90">
        <v>74</v>
      </c>
      <c r="E28" s="90">
        <v>59</v>
      </c>
      <c r="F28" s="54"/>
      <c r="G28" s="51">
        <f t="shared" si="1"/>
        <v>4.7841726618705032</v>
      </c>
      <c r="H28" s="63">
        <f t="shared" si="2"/>
        <v>2.6618705035971222</v>
      </c>
      <c r="I28" s="63">
        <f t="shared" si="3"/>
        <v>2.1223021582733814</v>
      </c>
    </row>
    <row r="29" spans="1:9" x14ac:dyDescent="0.25">
      <c r="A29" s="25" t="s">
        <v>36</v>
      </c>
      <c r="B29" s="25"/>
      <c r="C29" s="47">
        <f t="shared" si="0"/>
        <v>10</v>
      </c>
      <c r="D29" s="90">
        <v>8</v>
      </c>
      <c r="E29" s="90">
        <v>2</v>
      </c>
      <c r="F29" s="54"/>
      <c r="G29" s="51">
        <f t="shared" si="1"/>
        <v>0.35971223021582738</v>
      </c>
      <c r="H29" s="63">
        <f t="shared" si="2"/>
        <v>0.28776978417266186</v>
      </c>
      <c r="I29" s="63">
        <f t="shared" si="3"/>
        <v>7.1942446043165464E-2</v>
      </c>
    </row>
    <row r="30" spans="1:9" x14ac:dyDescent="0.25">
      <c r="A30" s="25"/>
      <c r="B30" s="25"/>
      <c r="C30" s="47"/>
      <c r="D30" s="90"/>
      <c r="E30" s="90"/>
      <c r="F30" s="54"/>
      <c r="G30" s="51"/>
      <c r="H30" s="63"/>
      <c r="I30" s="63"/>
    </row>
    <row r="31" spans="1:9" x14ac:dyDescent="0.25">
      <c r="A31" s="25" t="s">
        <v>134</v>
      </c>
      <c r="B31" s="97"/>
      <c r="C31" s="47">
        <f>C11/365</f>
        <v>7.6164383561643838</v>
      </c>
      <c r="D31" s="47">
        <f>D11/365</f>
        <v>4.3424657534246576</v>
      </c>
      <c r="E31" s="47">
        <f>E11/365</f>
        <v>3.2739726027397262</v>
      </c>
      <c r="F31" s="54"/>
      <c r="G31" s="51"/>
      <c r="H31" s="63"/>
      <c r="I31" s="63"/>
    </row>
    <row r="32" spans="1:9" ht="9" customHeight="1" thickBot="1" x14ac:dyDescent="0.3">
      <c r="A32" s="39"/>
      <c r="B32" s="39"/>
      <c r="C32" s="39"/>
      <c r="D32" s="49"/>
      <c r="E32" s="49"/>
      <c r="F32" s="49"/>
      <c r="G32" s="49"/>
      <c r="H32" s="49"/>
      <c r="I32" s="49"/>
    </row>
    <row r="33" spans="1:15" ht="9" customHeight="1" x14ac:dyDescent="0.25"/>
    <row r="34" spans="1:15" ht="12.75" customHeight="1" x14ac:dyDescent="0.25">
      <c r="A34" s="13" t="s">
        <v>4</v>
      </c>
      <c r="B34" s="106" t="s">
        <v>90</v>
      </c>
      <c r="C34" s="106"/>
      <c r="D34" s="106"/>
      <c r="E34" s="106"/>
      <c r="F34" s="106"/>
      <c r="G34" s="106"/>
      <c r="H34" s="106"/>
      <c r="I34" s="106"/>
      <c r="J34" s="33"/>
      <c r="K34" s="33"/>
      <c r="L34" s="33"/>
      <c r="M34" s="33"/>
      <c r="N34" s="33"/>
      <c r="O34" s="33"/>
    </row>
    <row r="35" spans="1:15" ht="12.75" customHeight="1" x14ac:dyDescent="0.25">
      <c r="A35" s="15"/>
      <c r="B35" s="106"/>
      <c r="C35" s="106"/>
      <c r="D35" s="106"/>
      <c r="E35" s="106"/>
      <c r="F35" s="106"/>
      <c r="G35" s="106"/>
      <c r="H35" s="106"/>
      <c r="I35" s="106"/>
      <c r="J35" s="33"/>
      <c r="K35" s="33"/>
      <c r="L35" s="33"/>
      <c r="M35" s="33"/>
      <c r="N35" s="33"/>
      <c r="O35" s="33"/>
    </row>
    <row r="36" spans="1:15" ht="13.5" customHeight="1" x14ac:dyDescent="0.25">
      <c r="A36" s="15" t="s">
        <v>5</v>
      </c>
      <c r="B36" s="115" t="s">
        <v>53</v>
      </c>
      <c r="C36" s="115"/>
      <c r="D36" s="115"/>
      <c r="E36" s="115"/>
      <c r="F36" s="115"/>
      <c r="G36" s="115"/>
      <c r="H36" s="115"/>
    </row>
    <row r="37" spans="1:15" ht="13.5" customHeight="1" x14ac:dyDescent="0.25">
      <c r="B37" s="15" t="s">
        <v>142</v>
      </c>
    </row>
    <row r="43" spans="1:15" x14ac:dyDescent="0.25">
      <c r="D43" s="59"/>
    </row>
    <row r="45" spans="1:15" x14ac:dyDescent="0.25">
      <c r="C45" t="s">
        <v>16</v>
      </c>
      <c r="D45" t="s">
        <v>17</v>
      </c>
    </row>
    <row r="46" spans="1:15" x14ac:dyDescent="0.25">
      <c r="B46" s="25" t="s">
        <v>32</v>
      </c>
      <c r="C46" s="63">
        <v>13.057553956834534</v>
      </c>
      <c r="D46" s="63">
        <v>10.287769784172662</v>
      </c>
      <c r="E46" s="25"/>
    </row>
    <row r="47" spans="1:15" x14ac:dyDescent="0.25">
      <c r="B47" s="25" t="s">
        <v>25</v>
      </c>
      <c r="C47" s="63">
        <v>7.2661870503597124</v>
      </c>
      <c r="D47" s="63">
        <v>6.2230215827338125</v>
      </c>
      <c r="E47" s="25"/>
    </row>
    <row r="48" spans="1:15" x14ac:dyDescent="0.25">
      <c r="B48" s="25" t="s">
        <v>20</v>
      </c>
      <c r="C48" s="63">
        <v>6.4388489208633093</v>
      </c>
      <c r="D48" s="63">
        <v>4.4964028776978413</v>
      </c>
      <c r="E48" s="25"/>
    </row>
    <row r="49" spans="2:5" x14ac:dyDescent="0.25">
      <c r="B49" s="25" t="s">
        <v>34</v>
      </c>
      <c r="C49" s="63">
        <v>5.2158273381294968</v>
      </c>
      <c r="D49" s="63">
        <v>2.7338129496402876</v>
      </c>
      <c r="E49" s="25"/>
    </row>
    <row r="50" spans="2:5" x14ac:dyDescent="0.25">
      <c r="B50" s="25" t="s">
        <v>31</v>
      </c>
      <c r="C50" s="63">
        <v>3.7769784172661871</v>
      </c>
      <c r="D50" s="63">
        <v>2.6618705035971222</v>
      </c>
      <c r="E50" s="25"/>
    </row>
    <row r="51" spans="2:5" x14ac:dyDescent="0.25">
      <c r="B51" s="25" t="s">
        <v>27</v>
      </c>
      <c r="C51" s="63">
        <v>3.4532374100719423</v>
      </c>
      <c r="D51" s="63">
        <v>1.9784172661870503</v>
      </c>
      <c r="E51" s="25"/>
    </row>
    <row r="52" spans="2:5" x14ac:dyDescent="0.25">
      <c r="B52" s="25" t="s">
        <v>29</v>
      </c>
      <c r="C52" s="63">
        <v>3.1294964028776975</v>
      </c>
      <c r="D52" s="63">
        <v>2.5179856115107913</v>
      </c>
      <c r="E52" s="25"/>
    </row>
    <row r="53" spans="2:5" x14ac:dyDescent="0.25">
      <c r="B53" s="25" t="s">
        <v>35</v>
      </c>
      <c r="C53" s="63">
        <v>2.6618705035971222</v>
      </c>
      <c r="D53" s="63">
        <v>2.1223021582733814</v>
      </c>
      <c r="E53" s="25"/>
    </row>
    <row r="54" spans="2:5" x14ac:dyDescent="0.25">
      <c r="B54" s="25" t="s">
        <v>21</v>
      </c>
      <c r="C54" s="63">
        <v>2.5539568345323742</v>
      </c>
      <c r="D54" s="63">
        <v>2.2661870503597124</v>
      </c>
      <c r="E54" s="25"/>
    </row>
    <row r="55" spans="2:5" x14ac:dyDescent="0.25">
      <c r="B55" s="25" t="s">
        <v>24</v>
      </c>
      <c r="C55" s="63">
        <v>1.9424460431654675</v>
      </c>
      <c r="D55" s="63">
        <v>1.5107913669064748</v>
      </c>
      <c r="E55" s="25"/>
    </row>
    <row r="56" spans="2:5" x14ac:dyDescent="0.25">
      <c r="B56" s="25" t="s">
        <v>26</v>
      </c>
      <c r="C56" s="63">
        <v>1.6906474820143884</v>
      </c>
      <c r="D56" s="63">
        <v>1.2949640287769784</v>
      </c>
      <c r="E56" s="25"/>
    </row>
    <row r="57" spans="2:5" x14ac:dyDescent="0.25">
      <c r="B57" s="25" t="s">
        <v>28</v>
      </c>
      <c r="C57" s="63">
        <v>1.4388489208633095</v>
      </c>
      <c r="D57" s="63">
        <v>1.0431654676258995</v>
      </c>
      <c r="E57" s="25"/>
    </row>
    <row r="58" spans="2:5" x14ac:dyDescent="0.25">
      <c r="B58" s="25" t="s">
        <v>22</v>
      </c>
      <c r="C58" s="63">
        <v>1.3309352517985611</v>
      </c>
      <c r="D58" s="63">
        <v>1.079136690647482</v>
      </c>
      <c r="E58" s="25"/>
    </row>
    <row r="59" spans="2:5" x14ac:dyDescent="0.25">
      <c r="B59" s="25" t="s">
        <v>30</v>
      </c>
      <c r="C59" s="63">
        <v>1.2949640287769784</v>
      </c>
      <c r="D59" s="63">
        <v>1.1151079136690647</v>
      </c>
      <c r="E59" s="25"/>
    </row>
    <row r="60" spans="2:5" x14ac:dyDescent="0.25">
      <c r="B60" s="25" t="s">
        <v>23</v>
      </c>
      <c r="C60" s="63">
        <v>1.1870503597122302</v>
      </c>
      <c r="D60" s="63">
        <v>1.4748201438848922</v>
      </c>
      <c r="E60" s="25"/>
    </row>
    <row r="61" spans="2:5" x14ac:dyDescent="0.25">
      <c r="B61" s="25" t="s">
        <v>33</v>
      </c>
      <c r="C61" s="63">
        <v>0.28776978417266186</v>
      </c>
      <c r="D61" s="63">
        <v>0.1079136690647482</v>
      </c>
      <c r="E61" s="25"/>
    </row>
    <row r="62" spans="2:5" x14ac:dyDescent="0.25">
      <c r="B62" s="25" t="s">
        <v>36</v>
      </c>
      <c r="C62" s="63">
        <v>0.28776978417266186</v>
      </c>
      <c r="D62" s="63">
        <v>7.1942446043165464E-2</v>
      </c>
      <c r="E62" s="25"/>
    </row>
  </sheetData>
  <sortState xmlns:xlrd2="http://schemas.microsoft.com/office/spreadsheetml/2017/richdata2" ref="C46:E62">
    <sortCondition descending="1" ref="C46:C62"/>
  </sortState>
  <mergeCells count="6">
    <mergeCell ref="A4:I4"/>
    <mergeCell ref="B34:I35"/>
    <mergeCell ref="B36:H36"/>
    <mergeCell ref="A7:B8"/>
    <mergeCell ref="C7:E7"/>
    <mergeCell ref="G7:I7"/>
  </mergeCells>
  <phoneticPr fontId="6" type="noConversion"/>
  <pageMargins left="1.299212598425197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0858-554E-41A6-9928-467DD2D0E65C}">
  <dimension ref="A4:K61"/>
  <sheetViews>
    <sheetView tabSelected="1" topLeftCell="A34" zoomScaleNormal="100" workbookViewId="0">
      <selection activeCell="I70" sqref="I70"/>
    </sheetView>
  </sheetViews>
  <sheetFormatPr defaultRowHeight="15" x14ac:dyDescent="0.25"/>
  <cols>
    <col min="2" max="2" width="29.28515625" customWidth="1"/>
    <col min="3" max="4" width="18.85546875" customWidth="1"/>
    <col min="5" max="8" width="15.5703125" customWidth="1"/>
    <col min="9" max="10" width="15.42578125" customWidth="1"/>
    <col min="11" max="12" width="13.140625" customWidth="1"/>
  </cols>
  <sheetData>
    <row r="4" spans="1:11" ht="36.75" customHeight="1" x14ac:dyDescent="0.25">
      <c r="A4" s="107" t="s">
        <v>154</v>
      </c>
      <c r="B4" s="107"/>
      <c r="C4" s="107"/>
      <c r="D4" s="107"/>
      <c r="E4" s="107"/>
      <c r="F4" s="107"/>
      <c r="G4" s="36"/>
      <c r="H4" s="36"/>
      <c r="I4" s="66"/>
      <c r="J4" s="66"/>
      <c r="K4" s="66"/>
    </row>
    <row r="5" spans="1:11" ht="15.75" thickBot="1" x14ac:dyDescent="0.3"/>
    <row r="6" spans="1:11" ht="9" customHeight="1" x14ac:dyDescent="0.25">
      <c r="A6" s="52"/>
      <c r="B6" s="21"/>
      <c r="C6" s="69"/>
      <c r="D6" s="67"/>
      <c r="E6" s="69"/>
      <c r="F6" s="67"/>
    </row>
    <row r="7" spans="1:11" x14ac:dyDescent="0.25">
      <c r="A7" s="121" t="s">
        <v>153</v>
      </c>
      <c r="B7" s="121"/>
      <c r="C7" s="127" t="s">
        <v>88</v>
      </c>
      <c r="D7" s="127"/>
      <c r="E7" s="127" t="s">
        <v>92</v>
      </c>
      <c r="F7" s="127"/>
    </row>
    <row r="8" spans="1:11" x14ac:dyDescent="0.25">
      <c r="A8" s="121"/>
      <c r="B8" s="121"/>
      <c r="C8" s="23" t="s">
        <v>0</v>
      </c>
      <c r="D8" s="23" t="s">
        <v>37</v>
      </c>
      <c r="E8" s="23" t="s">
        <v>0</v>
      </c>
      <c r="F8" s="23" t="s">
        <v>37</v>
      </c>
    </row>
    <row r="9" spans="1:11" ht="9" customHeight="1" thickBot="1" x14ac:dyDescent="0.3">
      <c r="A9" s="53"/>
      <c r="B9" s="40"/>
      <c r="C9" s="70"/>
      <c r="D9" s="68"/>
      <c r="E9" s="70"/>
      <c r="F9" s="68"/>
    </row>
    <row r="10" spans="1:11" ht="9" customHeight="1" thickTop="1" x14ac:dyDescent="0.25">
      <c r="A10" s="15"/>
      <c r="B10" s="15"/>
      <c r="C10" s="15"/>
      <c r="D10" s="15"/>
      <c r="E10" s="15"/>
      <c r="F10" s="15"/>
    </row>
    <row r="11" spans="1:11" x14ac:dyDescent="0.25">
      <c r="A11" s="15" t="s">
        <v>19</v>
      </c>
      <c r="B11" s="25"/>
      <c r="C11" s="71">
        <f>SUM(C13:C29)</f>
        <v>279</v>
      </c>
      <c r="D11" s="72">
        <f>SUM(D13:D29)</f>
        <v>100</v>
      </c>
      <c r="E11" s="71">
        <f>SUM(E13:E29)</f>
        <v>232</v>
      </c>
      <c r="F11" s="72">
        <f>SUM(F13:F29)</f>
        <v>99.999999999999986</v>
      </c>
    </row>
    <row r="12" spans="1:11" x14ac:dyDescent="0.25">
      <c r="A12" s="15"/>
      <c r="B12" s="25"/>
      <c r="C12" s="71"/>
      <c r="D12" s="72"/>
      <c r="E12" s="71"/>
      <c r="F12" s="72"/>
    </row>
    <row r="13" spans="1:11" x14ac:dyDescent="0.25">
      <c r="A13" s="25" t="s">
        <v>20</v>
      </c>
      <c r="B13" s="25"/>
      <c r="C13" s="90">
        <v>31</v>
      </c>
      <c r="D13" s="72">
        <f>(C13/$C$11)*100</f>
        <v>11.111111111111111</v>
      </c>
      <c r="E13" s="90">
        <v>41</v>
      </c>
      <c r="F13" s="72">
        <f>(E13/$E$11)*100</f>
        <v>17.672413793103448</v>
      </c>
    </row>
    <row r="14" spans="1:11" x14ac:dyDescent="0.25">
      <c r="A14" s="25" t="s">
        <v>21</v>
      </c>
      <c r="B14" s="25"/>
      <c r="C14" s="90">
        <v>12</v>
      </c>
      <c r="D14" s="72">
        <f t="shared" ref="D14:D28" si="0">(C14/$C$11)*100</f>
        <v>4.3010752688172049</v>
      </c>
      <c r="E14" s="90">
        <v>9</v>
      </c>
      <c r="F14" s="72">
        <f t="shared" ref="F14:F29" si="1">(E14/$E$11)*100</f>
        <v>3.8793103448275863</v>
      </c>
    </row>
    <row r="15" spans="1:11" x14ac:dyDescent="0.25">
      <c r="A15" s="25" t="s">
        <v>22</v>
      </c>
      <c r="B15" s="25"/>
      <c r="C15" s="90">
        <v>9</v>
      </c>
      <c r="D15" s="72">
        <f t="shared" si="0"/>
        <v>3.225806451612903</v>
      </c>
      <c r="E15" s="90">
        <v>7</v>
      </c>
      <c r="F15" s="72">
        <f t="shared" si="1"/>
        <v>3.0172413793103448</v>
      </c>
    </row>
    <row r="16" spans="1:11" x14ac:dyDescent="0.25">
      <c r="A16" s="25" t="s">
        <v>23</v>
      </c>
      <c r="B16" s="25"/>
      <c r="C16" s="90">
        <v>1</v>
      </c>
      <c r="D16" s="72">
        <f t="shared" si="0"/>
        <v>0.35842293906810035</v>
      </c>
      <c r="E16" s="90">
        <v>4</v>
      </c>
      <c r="F16" s="72">
        <f t="shared" si="1"/>
        <v>1.7241379310344827</v>
      </c>
    </row>
    <row r="17" spans="1:11" x14ac:dyDescent="0.25">
      <c r="A17" s="25" t="s">
        <v>24</v>
      </c>
      <c r="B17" s="25"/>
      <c r="C17" s="90">
        <v>5</v>
      </c>
      <c r="D17" s="72">
        <f t="shared" si="0"/>
        <v>1.7921146953405016</v>
      </c>
      <c r="E17" s="90">
        <v>6</v>
      </c>
      <c r="F17" s="72">
        <f t="shared" si="1"/>
        <v>2.5862068965517242</v>
      </c>
    </row>
    <row r="18" spans="1:11" x14ac:dyDescent="0.25">
      <c r="A18" s="25" t="s">
        <v>25</v>
      </c>
      <c r="B18" s="25"/>
      <c r="C18" s="90">
        <v>44</v>
      </c>
      <c r="D18" s="72">
        <f t="shared" si="0"/>
        <v>15.770609318996415</v>
      </c>
      <c r="E18" s="90">
        <v>15</v>
      </c>
      <c r="F18" s="72">
        <f t="shared" si="1"/>
        <v>6.4655172413793105</v>
      </c>
    </row>
    <row r="19" spans="1:11" x14ac:dyDescent="0.25">
      <c r="A19" s="25" t="s">
        <v>26</v>
      </c>
      <c r="B19" s="25"/>
      <c r="C19" s="90">
        <v>22</v>
      </c>
      <c r="D19" s="72">
        <f t="shared" si="0"/>
        <v>7.8853046594982077</v>
      </c>
      <c r="E19" s="90">
        <v>9</v>
      </c>
      <c r="F19" s="72">
        <f t="shared" si="1"/>
        <v>3.8793103448275863</v>
      </c>
    </row>
    <row r="20" spans="1:11" x14ac:dyDescent="0.25">
      <c r="A20" s="25" t="s">
        <v>27</v>
      </c>
      <c r="B20" s="25"/>
      <c r="C20" s="90">
        <v>7</v>
      </c>
      <c r="D20" s="72">
        <f t="shared" si="0"/>
        <v>2.5089605734767026</v>
      </c>
      <c r="E20" s="90">
        <v>6</v>
      </c>
      <c r="F20" s="72">
        <f t="shared" si="1"/>
        <v>2.5862068965517242</v>
      </c>
    </row>
    <row r="21" spans="1:11" x14ac:dyDescent="0.25">
      <c r="A21" s="25" t="s">
        <v>28</v>
      </c>
      <c r="B21" s="25"/>
      <c r="C21" s="90">
        <v>5</v>
      </c>
      <c r="D21" s="72">
        <f t="shared" si="0"/>
        <v>1.7921146953405016</v>
      </c>
      <c r="E21" s="90">
        <v>11</v>
      </c>
      <c r="F21" s="72">
        <f t="shared" si="1"/>
        <v>4.7413793103448274</v>
      </c>
    </row>
    <row r="22" spans="1:11" x14ac:dyDescent="0.25">
      <c r="A22" s="25" t="s">
        <v>29</v>
      </c>
      <c r="B22" s="25"/>
      <c r="C22" s="90">
        <v>8</v>
      </c>
      <c r="D22" s="72">
        <f t="shared" si="0"/>
        <v>2.8673835125448028</v>
      </c>
      <c r="E22" s="90">
        <v>17</v>
      </c>
      <c r="F22" s="72">
        <f t="shared" si="1"/>
        <v>7.3275862068965507</v>
      </c>
    </row>
    <row r="23" spans="1:11" x14ac:dyDescent="0.25">
      <c r="A23" s="25" t="s">
        <v>30</v>
      </c>
      <c r="B23" s="25"/>
      <c r="C23" s="90">
        <v>5</v>
      </c>
      <c r="D23" s="72">
        <f t="shared" si="0"/>
        <v>1.7921146953405016</v>
      </c>
      <c r="E23" s="90">
        <v>4</v>
      </c>
      <c r="F23" s="72">
        <f t="shared" si="1"/>
        <v>1.7241379310344827</v>
      </c>
    </row>
    <row r="24" spans="1:11" x14ac:dyDescent="0.25">
      <c r="A24" s="25" t="s">
        <v>31</v>
      </c>
      <c r="B24" s="25"/>
      <c r="C24" s="90">
        <v>16</v>
      </c>
      <c r="D24" s="72">
        <f t="shared" si="0"/>
        <v>5.7347670250896057</v>
      </c>
      <c r="E24" s="90">
        <v>11</v>
      </c>
      <c r="F24" s="72">
        <f t="shared" si="1"/>
        <v>4.7413793103448274</v>
      </c>
    </row>
    <row r="25" spans="1:11" x14ac:dyDescent="0.25">
      <c r="A25" s="25" t="s">
        <v>32</v>
      </c>
      <c r="B25" s="25"/>
      <c r="C25" s="90">
        <v>86</v>
      </c>
      <c r="D25" s="72">
        <f t="shared" si="0"/>
        <v>30.824372759856633</v>
      </c>
      <c r="E25" s="90">
        <v>58</v>
      </c>
      <c r="F25" s="72">
        <f t="shared" si="1"/>
        <v>25</v>
      </c>
    </row>
    <row r="26" spans="1:11" x14ac:dyDescent="0.25">
      <c r="A26" s="25" t="s">
        <v>33</v>
      </c>
      <c r="B26" s="25"/>
      <c r="C26" s="90">
        <v>1</v>
      </c>
      <c r="D26" s="72">
        <f t="shared" si="0"/>
        <v>0.35842293906810035</v>
      </c>
      <c r="E26" s="90">
        <v>2</v>
      </c>
      <c r="F26" s="72">
        <f t="shared" si="1"/>
        <v>0.86206896551724133</v>
      </c>
    </row>
    <row r="27" spans="1:11" x14ac:dyDescent="0.25">
      <c r="A27" s="25" t="s">
        <v>34</v>
      </c>
      <c r="B27" s="25"/>
      <c r="C27" s="90">
        <v>17</v>
      </c>
      <c r="D27" s="72">
        <f t="shared" si="0"/>
        <v>6.0931899641577063</v>
      </c>
      <c r="E27" s="90">
        <v>19</v>
      </c>
      <c r="F27" s="72">
        <f t="shared" si="1"/>
        <v>8.1896551724137936</v>
      </c>
    </row>
    <row r="28" spans="1:11" x14ac:dyDescent="0.25">
      <c r="A28" s="25" t="s">
        <v>35</v>
      </c>
      <c r="B28" s="25"/>
      <c r="C28" s="90">
        <v>10</v>
      </c>
      <c r="D28" s="72">
        <f t="shared" si="0"/>
        <v>3.5842293906810032</v>
      </c>
      <c r="E28" s="90">
        <v>12</v>
      </c>
      <c r="F28" s="72">
        <f t="shared" si="1"/>
        <v>5.1724137931034484</v>
      </c>
    </row>
    <row r="29" spans="1:11" x14ac:dyDescent="0.25">
      <c r="A29" s="25" t="s">
        <v>36</v>
      </c>
      <c r="B29" s="25"/>
      <c r="C29" s="90">
        <v>0</v>
      </c>
      <c r="D29" s="90">
        <v>0</v>
      </c>
      <c r="E29" s="90">
        <v>1</v>
      </c>
      <c r="F29" s="72">
        <f t="shared" si="1"/>
        <v>0.43103448275862066</v>
      </c>
    </row>
    <row r="30" spans="1:11" ht="9" customHeight="1" thickBot="1" x14ac:dyDescent="0.3">
      <c r="A30" s="39"/>
      <c r="B30" s="39"/>
      <c r="C30" s="49"/>
      <c r="D30" s="49"/>
      <c r="E30" s="49"/>
      <c r="F30" s="49"/>
    </row>
    <row r="31" spans="1:11" ht="9" customHeight="1" x14ac:dyDescent="0.25"/>
    <row r="32" spans="1:11" ht="12.75" customHeight="1" x14ac:dyDescent="0.25">
      <c r="A32" s="13" t="s">
        <v>4</v>
      </c>
      <c r="B32" s="106" t="s">
        <v>90</v>
      </c>
      <c r="C32" s="106"/>
      <c r="D32" s="106"/>
      <c r="E32" s="106"/>
      <c r="F32" s="106"/>
      <c r="G32" s="33"/>
      <c r="H32" s="33"/>
      <c r="I32" s="33"/>
      <c r="J32" s="33"/>
      <c r="K32" s="33"/>
    </row>
    <row r="33" spans="1:11" ht="12.75" customHeight="1" x14ac:dyDescent="0.25">
      <c r="A33" s="13"/>
      <c r="B33" s="106"/>
      <c r="C33" s="106"/>
      <c r="D33" s="106"/>
      <c r="E33" s="106"/>
      <c r="F33" s="106"/>
      <c r="G33" s="33"/>
      <c r="H33" s="33"/>
      <c r="I33" s="33"/>
      <c r="J33" s="33"/>
      <c r="K33" s="33"/>
    </row>
    <row r="34" spans="1:11" ht="12.75" customHeight="1" x14ac:dyDescent="0.25">
      <c r="A34" s="13"/>
      <c r="B34" s="106"/>
      <c r="C34" s="106"/>
      <c r="D34" s="106"/>
      <c r="E34" s="106"/>
      <c r="F34" s="106"/>
      <c r="G34" s="33"/>
      <c r="H34" s="33"/>
      <c r="I34" s="33"/>
      <c r="J34" s="33"/>
      <c r="K34" s="33"/>
    </row>
    <row r="35" spans="1:11" ht="13.5" customHeight="1" x14ac:dyDescent="0.25">
      <c r="A35" s="15" t="s">
        <v>5</v>
      </c>
      <c r="B35" s="115" t="s">
        <v>53</v>
      </c>
      <c r="C35" s="115"/>
      <c r="D35" s="115"/>
      <c r="E35" s="115"/>
      <c r="F35" s="115"/>
      <c r="G35" s="80"/>
      <c r="H35" s="80"/>
      <c r="I35" s="80"/>
      <c r="J35" s="80"/>
    </row>
    <row r="36" spans="1:11" ht="13.5" customHeight="1" x14ac:dyDescent="0.25">
      <c r="A36" s="15"/>
      <c r="B36" s="116" t="s">
        <v>68</v>
      </c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2.75" customHeight="1" x14ac:dyDescent="0.25">
      <c r="B37" s="58"/>
    </row>
    <row r="43" spans="1:11" x14ac:dyDescent="0.25">
      <c r="B43" s="25"/>
      <c r="C43" s="59"/>
      <c r="D43" s="59"/>
      <c r="E43" s="59"/>
      <c r="F43" s="59"/>
      <c r="G43" s="59"/>
    </row>
    <row r="44" spans="1:11" x14ac:dyDescent="0.25">
      <c r="C44" s="23" t="s">
        <v>88</v>
      </c>
      <c r="D44" s="23" t="s">
        <v>92</v>
      </c>
      <c r="E44" s="23"/>
      <c r="F44" s="23"/>
    </row>
    <row r="45" spans="1:11" x14ac:dyDescent="0.25">
      <c r="B45" s="25" t="s">
        <v>32</v>
      </c>
      <c r="C45" s="90">
        <v>86</v>
      </c>
      <c r="D45" s="90">
        <v>58</v>
      </c>
      <c r="E45" s="25"/>
      <c r="F45" s="65"/>
    </row>
    <row r="46" spans="1:11" x14ac:dyDescent="0.25">
      <c r="B46" s="25" t="s">
        <v>25</v>
      </c>
      <c r="C46" s="90">
        <v>44</v>
      </c>
      <c r="D46" s="90">
        <v>15</v>
      </c>
      <c r="E46" s="25"/>
      <c r="F46" s="65"/>
    </row>
    <row r="47" spans="1:11" x14ac:dyDescent="0.25">
      <c r="B47" s="25" t="s">
        <v>20</v>
      </c>
      <c r="C47" s="90">
        <v>31</v>
      </c>
      <c r="D47" s="90">
        <v>41</v>
      </c>
      <c r="E47" s="25"/>
      <c r="F47" s="65"/>
    </row>
    <row r="48" spans="1:11" x14ac:dyDescent="0.25">
      <c r="B48" s="25" t="s">
        <v>26</v>
      </c>
      <c r="C48" s="90">
        <v>22</v>
      </c>
      <c r="D48" s="90">
        <v>9</v>
      </c>
      <c r="E48" s="25"/>
      <c r="F48" s="65"/>
    </row>
    <row r="49" spans="2:11" x14ac:dyDescent="0.25">
      <c r="B49" s="25" t="s">
        <v>34</v>
      </c>
      <c r="C49" s="90">
        <v>17</v>
      </c>
      <c r="D49" s="90">
        <v>19</v>
      </c>
      <c r="E49" s="25"/>
      <c r="F49" s="65"/>
    </row>
    <row r="50" spans="2:11" x14ac:dyDescent="0.25">
      <c r="B50" s="25" t="s">
        <v>31</v>
      </c>
      <c r="C50" s="90">
        <v>16</v>
      </c>
      <c r="D50" s="90">
        <v>11</v>
      </c>
      <c r="E50" s="25"/>
      <c r="F50" s="65"/>
    </row>
    <row r="51" spans="2:11" x14ac:dyDescent="0.25">
      <c r="B51" s="25" t="s">
        <v>21</v>
      </c>
      <c r="C51" s="90">
        <v>12</v>
      </c>
      <c r="D51" s="90">
        <v>9</v>
      </c>
      <c r="E51" s="25"/>
      <c r="F51" s="65"/>
    </row>
    <row r="52" spans="2:11" x14ac:dyDescent="0.25">
      <c r="B52" s="25" t="s">
        <v>35</v>
      </c>
      <c r="C52" s="90">
        <v>10</v>
      </c>
      <c r="D52" s="90">
        <v>12</v>
      </c>
      <c r="E52" s="25"/>
      <c r="F52" s="65"/>
    </row>
    <row r="53" spans="2:11" x14ac:dyDescent="0.25">
      <c r="B53" s="25" t="s">
        <v>22</v>
      </c>
      <c r="C53" s="90">
        <v>9</v>
      </c>
      <c r="D53" s="90">
        <v>7</v>
      </c>
      <c r="E53" s="25"/>
      <c r="F53" s="65"/>
    </row>
    <row r="54" spans="2:11" x14ac:dyDescent="0.25">
      <c r="B54" s="25" t="s">
        <v>29</v>
      </c>
      <c r="C54" s="90">
        <v>8</v>
      </c>
      <c r="D54" s="90">
        <v>17</v>
      </c>
      <c r="E54" s="25"/>
      <c r="F54" s="65"/>
    </row>
    <row r="55" spans="2:11" x14ac:dyDescent="0.25">
      <c r="B55" s="25" t="s">
        <v>27</v>
      </c>
      <c r="C55" s="90">
        <v>7</v>
      </c>
      <c r="D55" s="90">
        <v>6</v>
      </c>
      <c r="E55" s="25"/>
      <c r="F55" s="65"/>
    </row>
    <row r="56" spans="2:11" x14ac:dyDescent="0.25">
      <c r="B56" s="25" t="s">
        <v>24</v>
      </c>
      <c r="C56" s="90">
        <v>5</v>
      </c>
      <c r="D56" s="90">
        <v>6</v>
      </c>
      <c r="E56" s="25"/>
      <c r="F56" s="65"/>
      <c r="K56" s="75"/>
    </row>
    <row r="57" spans="2:11" x14ac:dyDescent="0.25">
      <c r="B57" s="25" t="s">
        <v>28</v>
      </c>
      <c r="C57" s="90">
        <v>5</v>
      </c>
      <c r="D57" s="90">
        <v>11</v>
      </c>
      <c r="E57" s="25"/>
      <c r="F57" s="65"/>
    </row>
    <row r="58" spans="2:11" x14ac:dyDescent="0.25">
      <c r="B58" s="25" t="s">
        <v>30</v>
      </c>
      <c r="C58" s="90">
        <v>5</v>
      </c>
      <c r="D58" s="90">
        <v>4</v>
      </c>
      <c r="E58" s="25"/>
      <c r="F58" s="65"/>
    </row>
    <row r="59" spans="2:11" x14ac:dyDescent="0.25">
      <c r="B59" s="25" t="s">
        <v>23</v>
      </c>
      <c r="C59" s="90">
        <v>1</v>
      </c>
      <c r="D59" s="90">
        <v>4</v>
      </c>
      <c r="E59" s="25"/>
      <c r="F59" s="65"/>
    </row>
    <row r="60" spans="2:11" x14ac:dyDescent="0.25">
      <c r="B60" s="25" t="s">
        <v>33</v>
      </c>
      <c r="C60" s="90">
        <v>1</v>
      </c>
      <c r="D60" s="90">
        <v>2</v>
      </c>
      <c r="E60" s="25"/>
      <c r="F60" s="65"/>
    </row>
    <row r="61" spans="2:11" x14ac:dyDescent="0.25">
      <c r="B61" s="25" t="s">
        <v>36</v>
      </c>
      <c r="C61" s="102">
        <v>0</v>
      </c>
      <c r="D61" s="90">
        <v>1</v>
      </c>
      <c r="E61" s="25"/>
      <c r="F61" s="65"/>
    </row>
  </sheetData>
  <sortState xmlns:xlrd2="http://schemas.microsoft.com/office/spreadsheetml/2017/richdata2" ref="C45:E61">
    <sortCondition descending="1" ref="C45:C61"/>
  </sortState>
  <mergeCells count="7">
    <mergeCell ref="B36:K36"/>
    <mergeCell ref="A7:B8"/>
    <mergeCell ref="C7:D7"/>
    <mergeCell ref="E7:F7"/>
    <mergeCell ref="A4:F4"/>
    <mergeCell ref="B32:F34"/>
    <mergeCell ref="B35:F35"/>
  </mergeCells>
  <pageMargins left="1.6929133858267718" right="0.70866141732283472" top="0.35433070866141736" bottom="0.74803149606299213" header="0.31496062992125984" footer="0.31496062992125984"/>
  <pageSetup paperSize="9" scale="94" orientation="landscape" r:id="rId1"/>
  <rowBreaks count="1" manualBreakCount="1">
    <brk id="36" max="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40F69-52B5-4249-9A42-82131EC7C28C}">
  <dimension ref="A4:K62"/>
  <sheetViews>
    <sheetView topLeftCell="A4" zoomScaleNormal="100" workbookViewId="0">
      <selection activeCell="C15" sqref="C15"/>
    </sheetView>
  </sheetViews>
  <sheetFormatPr defaultRowHeight="15" x14ac:dyDescent="0.25"/>
  <cols>
    <col min="2" max="2" width="29.28515625" customWidth="1"/>
    <col min="3" max="4" width="19.42578125" customWidth="1"/>
    <col min="5" max="8" width="15.5703125" customWidth="1"/>
    <col min="9" max="10" width="15.42578125" customWidth="1"/>
    <col min="11" max="12" width="13.140625" customWidth="1"/>
  </cols>
  <sheetData>
    <row r="4" spans="1:11" ht="51" customHeight="1" x14ac:dyDescent="0.25">
      <c r="A4" s="107" t="s">
        <v>155</v>
      </c>
      <c r="B4" s="107"/>
      <c r="C4" s="107"/>
      <c r="D4" s="107"/>
      <c r="E4" s="36"/>
      <c r="F4" s="36"/>
      <c r="G4" s="36"/>
      <c r="H4" s="36"/>
      <c r="I4" s="66"/>
      <c r="J4" s="66"/>
      <c r="K4" s="66"/>
    </row>
    <row r="5" spans="1:11" ht="15.75" thickBot="1" x14ac:dyDescent="0.3"/>
    <row r="6" spans="1:11" ht="9" customHeight="1" x14ac:dyDescent="0.25">
      <c r="A6" s="52"/>
      <c r="B6" s="21"/>
      <c r="C6" s="69"/>
      <c r="D6" s="67"/>
    </row>
    <row r="7" spans="1:11" x14ac:dyDescent="0.25">
      <c r="A7" s="121" t="s">
        <v>92</v>
      </c>
      <c r="B7" s="121"/>
      <c r="C7" s="111" t="s">
        <v>0</v>
      </c>
      <c r="D7" s="111" t="s">
        <v>37</v>
      </c>
    </row>
    <row r="8" spans="1:11" x14ac:dyDescent="0.25">
      <c r="A8" s="121"/>
      <c r="B8" s="121"/>
      <c r="C8" s="111"/>
      <c r="D8" s="111"/>
    </row>
    <row r="9" spans="1:11" ht="9" customHeight="1" thickBot="1" x14ac:dyDescent="0.3">
      <c r="A9" s="53"/>
      <c r="B9" s="40"/>
      <c r="C9" s="70"/>
      <c r="D9" s="68"/>
    </row>
    <row r="10" spans="1:11" ht="9" customHeight="1" thickTop="1" x14ac:dyDescent="0.25">
      <c r="A10" s="15"/>
      <c r="B10" s="15"/>
      <c r="C10" s="15"/>
      <c r="D10" s="15"/>
    </row>
    <row r="11" spans="1:11" x14ac:dyDescent="0.25">
      <c r="A11" s="15" t="s">
        <v>19</v>
      </c>
      <c r="B11" s="25"/>
      <c r="C11" s="71">
        <f>SUM(C13:C29)</f>
        <v>1274</v>
      </c>
      <c r="D11" s="72">
        <f>SUM(D13:D29)</f>
        <v>100.00000000000001</v>
      </c>
    </row>
    <row r="12" spans="1:11" x14ac:dyDescent="0.25">
      <c r="A12" s="15"/>
      <c r="B12" s="25"/>
      <c r="C12" s="71"/>
      <c r="D12" s="72"/>
    </row>
    <row r="13" spans="1:11" x14ac:dyDescent="0.25">
      <c r="A13" s="25" t="s">
        <v>20</v>
      </c>
      <c r="B13" s="25"/>
      <c r="C13" s="90">
        <v>117</v>
      </c>
      <c r="D13" s="72">
        <f>(C13/$C$11)*100</f>
        <v>9.183673469387756</v>
      </c>
    </row>
    <row r="14" spans="1:11" x14ac:dyDescent="0.25">
      <c r="A14" s="25" t="s">
        <v>21</v>
      </c>
      <c r="B14" s="25"/>
      <c r="C14" s="90">
        <v>54</v>
      </c>
      <c r="D14" s="72">
        <f t="shared" ref="D14:D29" si="0">(C14/$C$11)*100</f>
        <v>4.2386185243328098</v>
      </c>
    </row>
    <row r="15" spans="1:11" x14ac:dyDescent="0.25">
      <c r="A15" s="25" t="s">
        <v>22</v>
      </c>
      <c r="B15" s="25"/>
      <c r="C15" s="90">
        <v>45</v>
      </c>
      <c r="D15" s="72">
        <f t="shared" si="0"/>
        <v>3.5321821036106753</v>
      </c>
    </row>
    <row r="16" spans="1:11" x14ac:dyDescent="0.25">
      <c r="A16" s="25" t="s">
        <v>23</v>
      </c>
      <c r="B16" s="25"/>
      <c r="C16" s="90">
        <v>31</v>
      </c>
      <c r="D16" s="72">
        <f t="shared" si="0"/>
        <v>2.4332810047095763</v>
      </c>
    </row>
    <row r="17" spans="1:11" x14ac:dyDescent="0.25">
      <c r="A17" s="25" t="s">
        <v>24</v>
      </c>
      <c r="B17" s="25"/>
      <c r="C17" s="90">
        <v>33</v>
      </c>
      <c r="D17" s="72">
        <f t="shared" si="0"/>
        <v>2.5902668759811616</v>
      </c>
    </row>
    <row r="18" spans="1:11" x14ac:dyDescent="0.25">
      <c r="A18" s="25" t="s">
        <v>25</v>
      </c>
      <c r="B18" s="25"/>
      <c r="C18" s="90">
        <v>167</v>
      </c>
      <c r="D18" s="72">
        <f t="shared" si="0"/>
        <v>13.108320251177394</v>
      </c>
    </row>
    <row r="19" spans="1:11" x14ac:dyDescent="0.25">
      <c r="A19" s="25" t="s">
        <v>26</v>
      </c>
      <c r="B19" s="25"/>
      <c r="C19" s="90">
        <v>42</v>
      </c>
      <c r="D19" s="72">
        <f t="shared" si="0"/>
        <v>3.296703296703297</v>
      </c>
    </row>
    <row r="20" spans="1:11" x14ac:dyDescent="0.25">
      <c r="A20" s="25" t="s">
        <v>27</v>
      </c>
      <c r="B20" s="25"/>
      <c r="C20" s="90">
        <v>52</v>
      </c>
      <c r="D20" s="72">
        <f t="shared" si="0"/>
        <v>4.0816326530612246</v>
      </c>
    </row>
    <row r="21" spans="1:11" x14ac:dyDescent="0.25">
      <c r="A21" s="25" t="s">
        <v>28</v>
      </c>
      <c r="B21" s="25"/>
      <c r="C21" s="90">
        <v>14</v>
      </c>
      <c r="D21" s="72">
        <f t="shared" si="0"/>
        <v>1.098901098901099</v>
      </c>
    </row>
    <row r="22" spans="1:11" x14ac:dyDescent="0.25">
      <c r="A22" s="25" t="s">
        <v>29</v>
      </c>
      <c r="B22" s="25"/>
      <c r="C22" s="90">
        <v>84</v>
      </c>
      <c r="D22" s="72">
        <f t="shared" si="0"/>
        <v>6.593406593406594</v>
      </c>
    </row>
    <row r="23" spans="1:11" x14ac:dyDescent="0.25">
      <c r="A23" s="25" t="s">
        <v>30</v>
      </c>
      <c r="B23" s="25"/>
      <c r="C23" s="90">
        <v>25</v>
      </c>
      <c r="D23" s="72">
        <f t="shared" si="0"/>
        <v>1.9623233908948194</v>
      </c>
    </row>
    <row r="24" spans="1:11" x14ac:dyDescent="0.25">
      <c r="A24" s="25" t="s">
        <v>31</v>
      </c>
      <c r="B24" s="25"/>
      <c r="C24" s="90">
        <v>101</v>
      </c>
      <c r="D24" s="72">
        <f t="shared" si="0"/>
        <v>7.9277864992150713</v>
      </c>
    </row>
    <row r="25" spans="1:11" x14ac:dyDescent="0.25">
      <c r="A25" s="25" t="s">
        <v>32</v>
      </c>
      <c r="B25" s="25"/>
      <c r="C25" s="90">
        <v>335</v>
      </c>
      <c r="D25" s="72">
        <f t="shared" si="0"/>
        <v>26.295133437990582</v>
      </c>
    </row>
    <row r="26" spans="1:11" x14ac:dyDescent="0.25">
      <c r="A26" s="25" t="s">
        <v>33</v>
      </c>
      <c r="B26" s="25"/>
      <c r="C26" s="90">
        <v>12</v>
      </c>
      <c r="D26" s="72">
        <f t="shared" si="0"/>
        <v>0.9419152276295133</v>
      </c>
    </row>
    <row r="27" spans="1:11" x14ac:dyDescent="0.25">
      <c r="A27" s="25" t="s">
        <v>34</v>
      </c>
      <c r="B27" s="25"/>
      <c r="C27" s="90">
        <v>76</v>
      </c>
      <c r="D27" s="72">
        <f t="shared" si="0"/>
        <v>5.9654631083202512</v>
      </c>
    </row>
    <row r="28" spans="1:11" x14ac:dyDescent="0.25">
      <c r="A28" s="25" t="s">
        <v>35</v>
      </c>
      <c r="B28" s="25"/>
      <c r="C28" s="90">
        <v>84</v>
      </c>
      <c r="D28" s="72">
        <f t="shared" si="0"/>
        <v>6.593406593406594</v>
      </c>
    </row>
    <row r="29" spans="1:11" x14ac:dyDescent="0.25">
      <c r="A29" s="25" t="s">
        <v>36</v>
      </c>
      <c r="B29" s="25"/>
      <c r="C29" s="90">
        <v>2</v>
      </c>
      <c r="D29" s="72">
        <f t="shared" si="0"/>
        <v>0.15698587127158556</v>
      </c>
    </row>
    <row r="30" spans="1:11" ht="9" customHeight="1" thickBot="1" x14ac:dyDescent="0.3">
      <c r="A30" s="39"/>
      <c r="B30" s="39"/>
      <c r="C30" s="49"/>
      <c r="D30" s="49"/>
    </row>
    <row r="31" spans="1:11" ht="9" customHeight="1" x14ac:dyDescent="0.25"/>
    <row r="32" spans="1:11" ht="12.75" customHeight="1" x14ac:dyDescent="0.25">
      <c r="A32" s="13" t="s">
        <v>4</v>
      </c>
      <c r="B32" s="106" t="s">
        <v>141</v>
      </c>
      <c r="C32" s="106"/>
      <c r="D32" s="106"/>
      <c r="E32" s="33"/>
      <c r="F32" s="33"/>
      <c r="G32" s="33"/>
      <c r="H32" s="33"/>
      <c r="I32" s="33"/>
      <c r="J32" s="33"/>
      <c r="K32" s="33"/>
    </row>
    <row r="33" spans="1:11" ht="12.75" customHeight="1" x14ac:dyDescent="0.25">
      <c r="A33" s="13"/>
      <c r="B33" s="106"/>
      <c r="C33" s="106"/>
      <c r="D33" s="106"/>
      <c r="E33" s="33"/>
      <c r="F33" s="33"/>
      <c r="G33" s="33"/>
      <c r="H33" s="33"/>
      <c r="I33" s="33"/>
      <c r="J33" s="33"/>
      <c r="K33" s="33"/>
    </row>
    <row r="34" spans="1:11" ht="12.75" customHeight="1" x14ac:dyDescent="0.25">
      <c r="A34" s="13"/>
      <c r="B34" s="106"/>
      <c r="C34" s="106"/>
      <c r="D34" s="106"/>
      <c r="E34" s="33"/>
      <c r="F34" s="33"/>
      <c r="G34" s="33"/>
      <c r="H34" s="33"/>
      <c r="I34" s="33"/>
      <c r="J34" s="33"/>
      <c r="K34" s="33"/>
    </row>
    <row r="35" spans="1:11" ht="12.75" customHeight="1" x14ac:dyDescent="0.25">
      <c r="A35" s="15"/>
      <c r="B35" s="106"/>
      <c r="C35" s="106"/>
      <c r="D35" s="106"/>
      <c r="E35" s="33"/>
      <c r="F35" s="33"/>
      <c r="G35" s="33"/>
      <c r="H35" s="33"/>
      <c r="I35" s="33"/>
      <c r="J35" s="33"/>
      <c r="K35" s="33"/>
    </row>
    <row r="36" spans="1:11" ht="13.5" customHeight="1" x14ac:dyDescent="0.25">
      <c r="A36" s="15" t="s">
        <v>5</v>
      </c>
      <c r="B36" s="115" t="s">
        <v>53</v>
      </c>
      <c r="C36" s="115"/>
      <c r="D36" s="115"/>
      <c r="E36" s="80"/>
      <c r="F36" s="80"/>
      <c r="G36" s="80"/>
      <c r="H36" s="80"/>
      <c r="I36" s="80"/>
      <c r="J36" s="80"/>
    </row>
    <row r="37" spans="1:11" ht="13.5" customHeight="1" x14ac:dyDescent="0.25">
      <c r="A37" s="15"/>
      <c r="B37" s="115"/>
      <c r="C37" s="115"/>
      <c r="D37" s="115"/>
      <c r="E37" s="81"/>
      <c r="F37" s="81"/>
      <c r="G37" s="81"/>
      <c r="H37" s="81"/>
      <c r="I37" s="81"/>
      <c r="J37" s="81"/>
    </row>
    <row r="38" spans="1:11" ht="12.75" customHeight="1" x14ac:dyDescent="0.25">
      <c r="B38" s="58"/>
    </row>
    <row r="44" spans="1:11" x14ac:dyDescent="0.25">
      <c r="B44" s="25"/>
      <c r="C44" s="59"/>
      <c r="D44" s="59"/>
      <c r="E44" s="59"/>
      <c r="F44" s="59"/>
      <c r="G44" s="59"/>
    </row>
    <row r="45" spans="1:11" x14ac:dyDescent="0.25">
      <c r="B45" s="25"/>
      <c r="C45" s="23"/>
      <c r="D45" s="23"/>
      <c r="E45" s="23"/>
      <c r="F45" s="23"/>
    </row>
    <row r="46" spans="1:11" x14ac:dyDescent="0.25">
      <c r="B46" s="25" t="s">
        <v>32</v>
      </c>
      <c r="C46" s="90">
        <v>335</v>
      </c>
      <c r="D46" s="25"/>
      <c r="E46" s="25"/>
      <c r="F46" s="65"/>
    </row>
    <row r="47" spans="1:11" x14ac:dyDescent="0.25">
      <c r="B47" s="25" t="s">
        <v>25</v>
      </c>
      <c r="C47" s="90">
        <v>167</v>
      </c>
      <c r="D47" s="25"/>
      <c r="E47" s="25"/>
      <c r="F47" s="65"/>
    </row>
    <row r="48" spans="1:11" x14ac:dyDescent="0.25">
      <c r="B48" s="25" t="s">
        <v>20</v>
      </c>
      <c r="C48" s="90">
        <v>117</v>
      </c>
      <c r="D48" s="25"/>
      <c r="E48" s="25"/>
      <c r="F48" s="65"/>
    </row>
    <row r="49" spans="2:11" x14ac:dyDescent="0.25">
      <c r="B49" s="25" t="s">
        <v>31</v>
      </c>
      <c r="C49" s="90">
        <v>101</v>
      </c>
      <c r="D49" s="25"/>
      <c r="E49" s="25"/>
      <c r="F49" s="65"/>
    </row>
    <row r="50" spans="2:11" x14ac:dyDescent="0.25">
      <c r="B50" s="25" t="s">
        <v>29</v>
      </c>
      <c r="C50" s="90">
        <v>84</v>
      </c>
      <c r="D50" s="25"/>
      <c r="E50" s="25"/>
      <c r="F50" s="65"/>
    </row>
    <row r="51" spans="2:11" x14ac:dyDescent="0.25">
      <c r="B51" s="25" t="s">
        <v>35</v>
      </c>
      <c r="C51" s="90">
        <v>84</v>
      </c>
      <c r="D51" s="25"/>
      <c r="E51" s="25"/>
      <c r="F51" s="65"/>
    </row>
    <row r="52" spans="2:11" x14ac:dyDescent="0.25">
      <c r="B52" s="25" t="s">
        <v>34</v>
      </c>
      <c r="C52" s="90">
        <v>76</v>
      </c>
      <c r="D52" s="25"/>
      <c r="E52" s="25"/>
      <c r="F52" s="65"/>
    </row>
    <row r="53" spans="2:11" x14ac:dyDescent="0.25">
      <c r="B53" s="25" t="s">
        <v>21</v>
      </c>
      <c r="C53" s="90">
        <v>54</v>
      </c>
      <c r="D53" s="25"/>
      <c r="E53" s="25"/>
      <c r="F53" s="65"/>
    </row>
    <row r="54" spans="2:11" x14ac:dyDescent="0.25">
      <c r="B54" s="25" t="s">
        <v>27</v>
      </c>
      <c r="C54" s="90">
        <v>52</v>
      </c>
      <c r="D54" s="25"/>
      <c r="E54" s="25"/>
      <c r="F54" s="65"/>
    </row>
    <row r="55" spans="2:11" x14ac:dyDescent="0.25">
      <c r="B55" s="25" t="s">
        <v>22</v>
      </c>
      <c r="C55" s="90">
        <v>45</v>
      </c>
      <c r="D55" s="25"/>
      <c r="E55" s="25"/>
      <c r="F55" s="65"/>
    </row>
    <row r="56" spans="2:11" x14ac:dyDescent="0.25">
      <c r="B56" s="25" t="s">
        <v>26</v>
      </c>
      <c r="C56" s="90">
        <v>42</v>
      </c>
      <c r="D56" s="25"/>
      <c r="E56" s="25"/>
      <c r="F56" s="65"/>
    </row>
    <row r="57" spans="2:11" x14ac:dyDescent="0.25">
      <c r="B57" s="25" t="s">
        <v>24</v>
      </c>
      <c r="C57" s="90">
        <v>33</v>
      </c>
      <c r="D57" s="25"/>
      <c r="E57" s="25"/>
      <c r="F57" s="65"/>
      <c r="K57" s="75"/>
    </row>
    <row r="58" spans="2:11" x14ac:dyDescent="0.25">
      <c r="B58" s="25" t="s">
        <v>23</v>
      </c>
      <c r="C58" s="90">
        <v>31</v>
      </c>
      <c r="D58" s="25"/>
      <c r="E58" s="25"/>
      <c r="F58" s="65"/>
    </row>
    <row r="59" spans="2:11" x14ac:dyDescent="0.25">
      <c r="B59" s="25" t="s">
        <v>30</v>
      </c>
      <c r="C59" s="90">
        <v>25</v>
      </c>
      <c r="D59" s="25"/>
      <c r="E59" s="25"/>
      <c r="F59" s="65"/>
    </row>
    <row r="60" spans="2:11" x14ac:dyDescent="0.25">
      <c r="B60" s="25" t="s">
        <v>28</v>
      </c>
      <c r="C60" s="90">
        <v>14</v>
      </c>
      <c r="D60" s="25"/>
      <c r="E60" s="25"/>
      <c r="F60" s="65"/>
    </row>
    <row r="61" spans="2:11" x14ac:dyDescent="0.25">
      <c r="B61" s="25" t="s">
        <v>33</v>
      </c>
      <c r="C61" s="90">
        <v>12</v>
      </c>
      <c r="D61" s="25"/>
      <c r="E61" s="25"/>
      <c r="F61" s="65"/>
    </row>
    <row r="62" spans="2:11" x14ac:dyDescent="0.25">
      <c r="B62" s="25" t="s">
        <v>36</v>
      </c>
      <c r="C62" s="90">
        <v>2</v>
      </c>
      <c r="D62" s="25"/>
      <c r="E62" s="25"/>
      <c r="F62" s="65"/>
    </row>
  </sheetData>
  <sortState xmlns:xlrd2="http://schemas.microsoft.com/office/spreadsheetml/2017/richdata2" ref="C46:D62">
    <sortCondition descending="1" ref="C46:C62"/>
  </sortState>
  <mergeCells count="6">
    <mergeCell ref="B36:D37"/>
    <mergeCell ref="A4:D4"/>
    <mergeCell ref="A7:B8"/>
    <mergeCell ref="C7:C8"/>
    <mergeCell ref="D7:D8"/>
    <mergeCell ref="B32:D35"/>
  </mergeCells>
  <pageMargins left="2.6771653543307088" right="0.70866141732283472" top="0.35433070866141736" bottom="0.74803149606299213" header="0.31496062992125984" footer="0.31496062992125984"/>
  <pageSetup paperSize="9" scale="92" orientation="landscape" r:id="rId1"/>
  <rowBreaks count="1" manualBreakCount="1">
    <brk id="3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'Table 1'!Print_Area</vt:lpstr>
      <vt:lpstr>'Table 10'!Print_Area</vt:lpstr>
      <vt:lpstr>'Table 11'!Print_Area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Adolfo - CRASD</dc:creator>
  <cp:lastModifiedBy>Allan Jay Adolfo</cp:lastModifiedBy>
  <cp:lastPrinted>2024-05-06T06:36:59Z</cp:lastPrinted>
  <dcterms:created xsi:type="dcterms:W3CDTF">2023-05-08T23:35:47Z</dcterms:created>
  <dcterms:modified xsi:type="dcterms:W3CDTF">2024-05-23T08:27:36Z</dcterms:modified>
</cp:coreProperties>
</file>