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AJ Docs\Civil Registration\Special Release\2022\Marriage\"/>
    </mc:Choice>
  </mc:AlternateContent>
  <xr:revisionPtr revIDLastSave="0" documentId="13_ncr:1_{272EBA62-C40C-4A5F-8789-A4E68E3DF52F}" xr6:coauthVersionLast="47" xr6:coauthVersionMax="47" xr10:uidLastSave="{00000000-0000-0000-0000-000000000000}"/>
  <bookViews>
    <workbookView xWindow="-120" yWindow="-120" windowWidth="29040" windowHeight="15840" activeTab="8" xr2:uid="{828A5239-2A24-429C-A239-B610685A1520}"/>
  </bookViews>
  <sheets>
    <sheet name="Table 1" sheetId="1" r:id="rId1"/>
    <sheet name="Table 2" sheetId="2" r:id="rId2"/>
    <sheet name="Table 3" sheetId="4" r:id="rId3"/>
    <sheet name="Table 4" sheetId="5" r:id="rId4"/>
    <sheet name="Table 5" sheetId="7" r:id="rId5"/>
    <sheet name="Table 6a" sheetId="9" r:id="rId6"/>
    <sheet name="Table 6b" sheetId="10" r:id="rId7"/>
    <sheet name="Table 7" sheetId="11" r:id="rId8"/>
    <sheet name="Table 8" sheetId="12" r:id="rId9"/>
  </sheets>
  <definedNames>
    <definedName name="_xlnm.Print_Area" localSheetId="0">'Table 1'!$A$1:$L$18</definedName>
    <definedName name="_xlnm.Print_Area" localSheetId="1">'Table 2'!$A$1:$H$85</definedName>
    <definedName name="_xlnm.Print_Area" localSheetId="2">'Table 3'!$A$1:$H$53</definedName>
    <definedName name="_xlnm.Print_Area" localSheetId="3">'Table 4'!$A$1:$K$50</definedName>
    <definedName name="_xlnm.Print_Area" localSheetId="4">'Table 5'!$A$1:$P$35</definedName>
    <definedName name="_xlnm.Print_Area" localSheetId="5">'Table 6a'!$A$1:$N$31</definedName>
    <definedName name="_xlnm.Print_Area" localSheetId="6">'Table 6b'!$A$1:$I$58</definedName>
    <definedName name="_xlnm.Print_Area" localSheetId="7">'Table 7'!$A$1:$G$39</definedName>
    <definedName name="_xlnm.Print_Area" localSheetId="8">'Table 8'!$A$1:$H$59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5" i="2" l="1"/>
  <c r="D20" i="1" l="1"/>
  <c r="B54" i="5"/>
  <c r="D37" i="7"/>
  <c r="D36" i="7"/>
  <c r="C16" i="7"/>
  <c r="C17" i="7"/>
  <c r="C18" i="7"/>
  <c r="C19" i="7"/>
  <c r="C20" i="7"/>
  <c r="C21" i="7"/>
  <c r="C22" i="7"/>
  <c r="C23" i="7"/>
  <c r="C24" i="7"/>
  <c r="C15" i="7"/>
  <c r="G11" i="7"/>
  <c r="H11" i="7"/>
  <c r="I11" i="7"/>
  <c r="J11" i="7"/>
  <c r="K11" i="7"/>
  <c r="L11" i="7"/>
  <c r="M11" i="7"/>
  <c r="N11" i="7"/>
  <c r="O11" i="7"/>
  <c r="P11" i="7"/>
  <c r="F11" i="7"/>
  <c r="E50" i="5" l="1"/>
  <c r="D23" i="5"/>
  <c r="E40" i="5"/>
  <c r="E41" i="5"/>
  <c r="E42" i="5"/>
  <c r="E43" i="5"/>
  <c r="E44" i="5"/>
  <c r="E45" i="5"/>
  <c r="E46" i="5"/>
  <c r="E47" i="5"/>
  <c r="E48" i="5"/>
  <c r="E49" i="5"/>
  <c r="E39" i="5"/>
  <c r="K12" i="5"/>
  <c r="J12" i="5"/>
  <c r="I12" i="5"/>
  <c r="H12" i="5"/>
  <c r="D12" i="5"/>
  <c r="C12" i="5"/>
  <c r="D44" i="12" l="1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43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35" i="11"/>
  <c r="D34" i="11"/>
  <c r="D35" i="11" s="1"/>
  <c r="C34" i="11"/>
  <c r="C42" i="10" l="1"/>
  <c r="C47" i="10"/>
  <c r="C46" i="10"/>
  <c r="C45" i="10"/>
  <c r="C44" i="10"/>
  <c r="C43" i="10"/>
  <c r="C38" i="10"/>
  <c r="C37" i="10"/>
  <c r="C36" i="10"/>
  <c r="C35" i="10"/>
  <c r="C34" i="10"/>
  <c r="C33" i="10"/>
  <c r="I11" i="10"/>
  <c r="H11" i="10"/>
  <c r="F34" i="9"/>
  <c r="F36" i="9" s="1"/>
  <c r="H35" i="9"/>
  <c r="D37" i="9"/>
  <c r="C23" i="9"/>
  <c r="C22" i="9"/>
  <c r="C21" i="9"/>
  <c r="C20" i="9"/>
  <c r="C19" i="9"/>
  <c r="C18" i="9"/>
  <c r="D18" i="9" s="1"/>
  <c r="C17" i="9"/>
  <c r="D17" i="9" s="1"/>
  <c r="C16" i="9"/>
  <c r="C15" i="9"/>
  <c r="C11" i="9" s="1"/>
  <c r="C14" i="9"/>
  <c r="N11" i="9"/>
  <c r="M11" i="9"/>
  <c r="L11" i="9"/>
  <c r="K11" i="9"/>
  <c r="K12" i="9" s="1"/>
  <c r="J11" i="9"/>
  <c r="I11" i="9"/>
  <c r="H11" i="9"/>
  <c r="H12" i="9" s="1"/>
  <c r="G11" i="9"/>
  <c r="F11" i="9"/>
  <c r="E11" i="9"/>
  <c r="G11" i="2"/>
  <c r="H11" i="2"/>
  <c r="H11" i="4"/>
  <c r="D41" i="4"/>
  <c r="D42" i="4"/>
  <c r="D43" i="4"/>
  <c r="D44" i="4"/>
  <c r="D45" i="4"/>
  <c r="D46" i="4"/>
  <c r="D47" i="4"/>
  <c r="D48" i="4"/>
  <c r="D49" i="4"/>
  <c r="D50" i="4"/>
  <c r="D51" i="4"/>
  <c r="D40" i="4"/>
  <c r="C51" i="4"/>
  <c r="C41" i="4"/>
  <c r="C42" i="4"/>
  <c r="C43" i="4"/>
  <c r="C44" i="4"/>
  <c r="C45" i="4"/>
  <c r="C46" i="4"/>
  <c r="C47" i="4"/>
  <c r="C48" i="4"/>
  <c r="C49" i="4"/>
  <c r="C50" i="4"/>
  <c r="C40" i="4"/>
  <c r="E37" i="9" l="1"/>
  <c r="D39" i="9"/>
  <c r="E39" i="9" s="1"/>
  <c r="D21" i="9"/>
  <c r="D19" i="9"/>
  <c r="N12" i="9"/>
  <c r="D14" i="9"/>
  <c r="D22" i="9"/>
  <c r="D20" i="9"/>
  <c r="E12" i="9"/>
  <c r="D16" i="9"/>
  <c r="G12" i="9"/>
  <c r="F12" i="9"/>
  <c r="D23" i="9"/>
  <c r="D15" i="9"/>
  <c r="H29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13" i="2"/>
  <c r="K46" i="1"/>
  <c r="C12" i="2"/>
  <c r="E12" i="2"/>
  <c r="D41" i="9" l="1"/>
  <c r="C12" i="9"/>
  <c r="B56" i="2"/>
  <c r="D12" i="2"/>
  <c r="H12" i="2"/>
  <c r="G12" i="2"/>
  <c r="C20" i="1"/>
  <c r="L11" i="1"/>
  <c r="L9" i="1"/>
  <c r="L10" i="1" s="1"/>
  <c r="L8" i="1"/>
  <c r="H12" i="12" l="1"/>
  <c r="H13" i="12"/>
  <c r="H14" i="12"/>
  <c r="H15" i="12"/>
  <c r="H16" i="12"/>
  <c r="H17" i="12"/>
  <c r="H18" i="12"/>
  <c r="H19" i="12"/>
  <c r="H21" i="12"/>
  <c r="H22" i="12"/>
  <c r="H23" i="12"/>
  <c r="H24" i="12"/>
  <c r="H25" i="12"/>
  <c r="H26" i="12"/>
  <c r="H27" i="12"/>
  <c r="H28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12" i="12"/>
  <c r="G11" i="12" l="1"/>
  <c r="E11" i="12"/>
  <c r="G14" i="2" l="1"/>
  <c r="F11" i="11" l="1"/>
  <c r="G13" i="11" s="1"/>
  <c r="C11" i="11"/>
  <c r="D13" i="11" s="1"/>
  <c r="G16" i="11" l="1"/>
  <c r="G14" i="11"/>
  <c r="G12" i="11"/>
  <c r="D12" i="11"/>
  <c r="D16" i="11"/>
  <c r="D14" i="11"/>
  <c r="C12" i="10"/>
  <c r="C13" i="10"/>
  <c r="C14" i="10"/>
  <c r="C15" i="10"/>
  <c r="C16" i="10"/>
  <c r="C17" i="10"/>
  <c r="C18" i="10"/>
  <c r="C19" i="10"/>
  <c r="C20" i="10"/>
  <c r="E11" i="10"/>
  <c r="I17" i="10" s="1"/>
  <c r="D11" i="10"/>
  <c r="H15" i="10" l="1"/>
  <c r="H12" i="10"/>
  <c r="I12" i="10"/>
  <c r="I14" i="10"/>
  <c r="H20" i="10"/>
  <c r="H19" i="10"/>
  <c r="H14" i="10"/>
  <c r="H13" i="10"/>
  <c r="I16" i="10"/>
  <c r="I15" i="10"/>
  <c r="G11" i="11"/>
  <c r="D11" i="11"/>
  <c r="H18" i="10"/>
  <c r="I13" i="10"/>
  <c r="H17" i="10"/>
  <c r="I20" i="10"/>
  <c r="C11" i="10"/>
  <c r="G14" i="10" s="1"/>
  <c r="H16" i="10"/>
  <c r="I19" i="10"/>
  <c r="I18" i="10"/>
  <c r="G16" i="10" l="1"/>
  <c r="C32" i="10"/>
  <c r="G19" i="10"/>
  <c r="G20" i="10"/>
  <c r="G12" i="10"/>
  <c r="G13" i="10"/>
  <c r="G15" i="10"/>
  <c r="G18" i="10"/>
  <c r="G17" i="10"/>
  <c r="C41" i="10" l="1"/>
  <c r="G11" i="10"/>
  <c r="C11" i="7" l="1"/>
  <c r="K15" i="5"/>
  <c r="I18" i="5"/>
  <c r="D15" i="5"/>
  <c r="G44" i="2"/>
  <c r="H44" i="2"/>
  <c r="H22" i="4"/>
  <c r="H21" i="4"/>
  <c r="H20" i="4"/>
  <c r="H17" i="4"/>
  <c r="H15" i="4"/>
  <c r="H14" i="4"/>
  <c r="H13" i="4"/>
  <c r="H16" i="4"/>
  <c r="H18" i="4"/>
  <c r="H19" i="4"/>
  <c r="H23" i="4"/>
  <c r="H12" i="4"/>
  <c r="G22" i="4"/>
  <c r="G21" i="4"/>
  <c r="G20" i="4"/>
  <c r="G17" i="4"/>
  <c r="G15" i="4"/>
  <c r="G14" i="4"/>
  <c r="G13" i="4"/>
  <c r="G16" i="4"/>
  <c r="G18" i="4"/>
  <c r="G19" i="4"/>
  <c r="G23" i="4"/>
  <c r="G12" i="4"/>
  <c r="E11" i="4"/>
  <c r="F17" i="4" s="1"/>
  <c r="C11" i="4"/>
  <c r="G11" i="4" s="1"/>
  <c r="K11" i="1"/>
  <c r="G13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F12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13" i="2"/>
  <c r="D22" i="7" l="1"/>
  <c r="O12" i="7"/>
  <c r="G12" i="7"/>
  <c r="D21" i="7"/>
  <c r="H12" i="7"/>
  <c r="D20" i="7"/>
  <c r="I16" i="5"/>
  <c r="F23" i="4"/>
  <c r="D20" i="4"/>
  <c r="D19" i="4"/>
  <c r="N12" i="7"/>
  <c r="F12" i="7"/>
  <c r="D19" i="7"/>
  <c r="D18" i="7"/>
  <c r="L12" i="7"/>
  <c r="D17" i="7"/>
  <c r="M12" i="7"/>
  <c r="K12" i="7"/>
  <c r="D16" i="7"/>
  <c r="J12" i="7"/>
  <c r="D23" i="7"/>
  <c r="D15" i="7"/>
  <c r="D24" i="7"/>
  <c r="I12" i="7"/>
  <c r="D22" i="5"/>
  <c r="D16" i="5"/>
  <c r="D21" i="5"/>
  <c r="D20" i="5"/>
  <c r="D19" i="5"/>
  <c r="D18" i="5"/>
  <c r="E12" i="5" s="1"/>
  <c r="F16" i="5" s="1"/>
  <c r="D17" i="5"/>
  <c r="D14" i="5"/>
  <c r="I17" i="5"/>
  <c r="K14" i="5"/>
  <c r="K22" i="5"/>
  <c r="K20" i="5"/>
  <c r="K21" i="5"/>
  <c r="I20" i="5"/>
  <c r="K17" i="5"/>
  <c r="K16" i="5"/>
  <c r="I22" i="5"/>
  <c r="I14" i="5"/>
  <c r="K19" i="5"/>
  <c r="I23" i="5"/>
  <c r="I15" i="5"/>
  <c r="I21" i="5"/>
  <c r="K18" i="5"/>
  <c r="I19" i="5"/>
  <c r="K23" i="5"/>
  <c r="D18" i="4"/>
  <c r="D13" i="4"/>
  <c r="F12" i="4"/>
  <c r="D21" i="4"/>
  <c r="F18" i="4"/>
  <c r="F16" i="4"/>
  <c r="F15" i="4"/>
  <c r="F14" i="4"/>
  <c r="D17" i="4"/>
  <c r="F22" i="4"/>
  <c r="D12" i="4"/>
  <c r="D16" i="4"/>
  <c r="F21" i="4"/>
  <c r="F13" i="4"/>
  <c r="D23" i="4"/>
  <c r="D15" i="4"/>
  <c r="F20" i="4"/>
  <c r="D22" i="4"/>
  <c r="D14" i="4"/>
  <c r="F19" i="4"/>
  <c r="C12" i="7" l="1"/>
  <c r="F11" i="4"/>
  <c r="D11" i="7"/>
  <c r="F21" i="5"/>
  <c r="F20" i="5"/>
  <c r="F15" i="5"/>
  <c r="F14" i="5"/>
  <c r="F19" i="5"/>
  <c r="F22" i="5"/>
  <c r="F23" i="5"/>
  <c r="F18" i="5"/>
  <c r="F17" i="5"/>
  <c r="D11" i="4"/>
  <c r="F12" i="5" l="1"/>
  <c r="K9" i="1"/>
  <c r="K10" i="1" s="1"/>
  <c r="J9" i="1"/>
  <c r="J10" i="1" s="1"/>
  <c r="I9" i="1"/>
  <c r="I10" i="1" s="1"/>
  <c r="H9" i="1"/>
  <c r="H10" i="1" s="1"/>
  <c r="G9" i="1"/>
  <c r="G10" i="1" s="1"/>
  <c r="F9" i="1"/>
  <c r="F10" i="1" s="1"/>
  <c r="E9" i="1"/>
  <c r="E10" i="1" s="1"/>
  <c r="D9" i="1"/>
  <c r="D10" i="1" s="1"/>
  <c r="C9" i="1"/>
  <c r="C10" i="1" s="1"/>
  <c r="F11" i="1"/>
  <c r="G11" i="1"/>
  <c r="H11" i="1"/>
  <c r="I11" i="1"/>
  <c r="J11" i="1"/>
  <c r="E11" i="1"/>
  <c r="D8" i="1"/>
  <c r="C46" i="1" s="1"/>
  <c r="E8" i="1"/>
  <c r="D46" i="1" s="1"/>
  <c r="F8" i="1"/>
  <c r="E46" i="1" s="1"/>
  <c r="G8" i="1"/>
  <c r="F46" i="1" s="1"/>
  <c r="H8" i="1"/>
  <c r="G46" i="1" s="1"/>
  <c r="I8" i="1"/>
  <c r="H46" i="1" s="1"/>
  <c r="J8" i="1"/>
  <c r="I46" i="1" s="1"/>
  <c r="K8" i="1"/>
  <c r="J46" i="1" s="1"/>
  <c r="C11" i="12"/>
  <c r="F11" i="12" l="1"/>
  <c r="H11" i="12"/>
  <c r="D23" i="12"/>
  <c r="D19" i="12"/>
  <c r="D15" i="12"/>
  <c r="D27" i="12"/>
  <c r="D28" i="12"/>
  <c r="D24" i="12"/>
  <c r="D16" i="12"/>
  <c r="D26" i="12"/>
  <c r="D13" i="12"/>
  <c r="D17" i="12"/>
  <c r="D22" i="12"/>
  <c r="D18" i="12"/>
  <c r="D14" i="12"/>
  <c r="D25" i="12"/>
  <c r="D20" i="12"/>
  <c r="D21" i="12"/>
  <c r="D12" i="12"/>
  <c r="D11" i="12" l="1"/>
</calcChain>
</file>

<file path=xl/sharedStrings.xml><?xml version="1.0" encoding="utf-8"?>
<sst xmlns="http://schemas.openxmlformats.org/spreadsheetml/2006/main" count="526" uniqueCount="153">
  <si>
    <t>Number</t>
  </si>
  <si>
    <t>Percent Change</t>
  </si>
  <si>
    <t>Per Day</t>
  </si>
  <si>
    <t>Per Hour</t>
  </si>
  <si>
    <t>Source:</t>
  </si>
  <si>
    <t>Note:</t>
  </si>
  <si>
    <t>Crude Marriage Rate</t>
  </si>
  <si>
    <t>Projected Mid-Year Population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</si>
  <si>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</si>
  <si>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</si>
  <si>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</si>
  <si>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</si>
  <si>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</si>
  <si>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</si>
  <si>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</si>
  <si>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</si>
  <si>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Philippine Statistics Authority (Data on marriages are those registered at the Office of the City/Municipal Civil Registrars throughout the country and submitted to the Office of the Civil Registrar General; Certificate of Marriage - Municipal Form No. 97)</t>
  </si>
  <si>
    <t>City/Municipality</t>
  </si>
  <si>
    <t>Male</t>
  </si>
  <si>
    <t>Female</t>
  </si>
  <si>
    <t>Philippines</t>
  </si>
  <si>
    <t>National Capital Region (NCR)</t>
  </si>
  <si>
    <t xml:space="preserve"> City of Caloocan</t>
  </si>
  <si>
    <t xml:space="preserve"> City of Las Piñas</t>
  </si>
  <si>
    <t xml:space="preserve"> City of Makati</t>
  </si>
  <si>
    <t xml:space="preserve"> City of Malabon</t>
  </si>
  <si>
    <t xml:space="preserve"> City of Mandaluyong</t>
  </si>
  <si>
    <t xml:space="preserve"> City of Manila</t>
  </si>
  <si>
    <t xml:space="preserve"> City of Marikina</t>
  </si>
  <si>
    <t xml:space="preserve"> City of Muntinlupa</t>
  </si>
  <si>
    <t xml:space="preserve"> City of Navotas</t>
  </si>
  <si>
    <t xml:space="preserve"> City of Parañaque</t>
  </si>
  <si>
    <t xml:space="preserve"> Pasay City</t>
  </si>
  <si>
    <t xml:space="preserve"> City of Pasig</t>
  </si>
  <si>
    <t xml:space="preserve"> Quezon City</t>
  </si>
  <si>
    <t xml:space="preserve"> City of San Juan</t>
  </si>
  <si>
    <t xml:space="preserve"> City of Taguig</t>
  </si>
  <si>
    <t xml:space="preserve"> City of Valenzuela</t>
  </si>
  <si>
    <t xml:space="preserve"> Pateros</t>
  </si>
  <si>
    <t>Share (%)</t>
  </si>
  <si>
    <t xml:space="preserve">Number </t>
  </si>
  <si>
    <t>2021</t>
  </si>
  <si>
    <t>Crude
 Marriage 
Rate</t>
  </si>
  <si>
    <t>Figures are the result of the actual registration without any adjustment for under registration.
The percentage share for City/Municipality is based on the total number of registered marriages in NCR while the percentage share of NCR is based on the total number of registered marriages in the Philippines.</t>
  </si>
  <si>
    <t>Month of Occurrence</t>
  </si>
  <si>
    <t>Daily Average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</si>
  <si>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</si>
  <si>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</si>
  <si>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</si>
  <si>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</si>
  <si>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</si>
  <si>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</si>
  <si>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</si>
  <si>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</si>
  <si>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</si>
  <si>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</si>
  <si>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</si>
  <si>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</si>
  <si>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</si>
  <si>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Figures are the result of the actual registration without any adjustment for under registration.
</t>
  </si>
  <si>
    <t>ph</t>
  </si>
  <si>
    <t>ncr</t>
  </si>
  <si>
    <t>Age Group</t>
  </si>
  <si>
    <t>Under 15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</si>
  <si>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</si>
  <si>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</si>
  <si>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</si>
  <si>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</si>
  <si>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</si>
  <si>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</si>
  <si>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</si>
  <si>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</si>
  <si>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</si>
  <si>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and Over</t>
  </si>
  <si>
    <t>All Ages</t>
  </si>
  <si>
    <t>Median Age</t>
  </si>
  <si>
    <t>Age of Male</t>
  </si>
  <si>
    <t>% to Total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</si>
  <si>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</si>
  <si>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</si>
  <si>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</si>
  <si>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</si>
  <si>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</si>
  <si>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</si>
  <si>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</si>
  <si>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</si>
  <si>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</si>
  <si>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 and over</t>
  </si>
  <si>
    <t>Age of Female</t>
  </si>
  <si>
    <t>- Counts are equal to 0</t>
  </si>
  <si>
    <t>-</t>
  </si>
  <si>
    <t>Citizenship of Male</t>
  </si>
  <si>
    <t>All Nationalities</t>
  </si>
  <si>
    <t>Citizenship of Female</t>
  </si>
  <si>
    <t>Filipino</t>
  </si>
  <si>
    <t>Chinese</t>
  </si>
  <si>
    <t>American</t>
  </si>
  <si>
    <t>Canadian</t>
  </si>
  <si>
    <t>Japanese</t>
  </si>
  <si>
    <t>Indian</t>
  </si>
  <si>
    <t>Korean</t>
  </si>
  <si>
    <t>British</t>
  </si>
  <si>
    <t>Taiwanese</t>
  </si>
  <si>
    <t>Other</t>
  </si>
  <si>
    <t>Not Stated</t>
  </si>
  <si>
    <t>*</t>
  </si>
  <si>
    <t>Citizenship of 
Foreign Nationals</t>
  </si>
  <si>
    <t>Both Sexes</t>
  </si>
  <si>
    <t>Type of Ceremony</t>
  </si>
  <si>
    <t>Roman Catholic Church</t>
  </si>
  <si>
    <t>Civil Ceremony</t>
  </si>
  <si>
    <t>Muslim Tradition</t>
  </si>
  <si>
    <t>Tribal Ceremony</t>
  </si>
  <si>
    <t>Other Religious Rites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</si>
  <si>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</si>
  <si>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</si>
  <si>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</si>
  <si>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</si>
  <si>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</si>
  <si>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</si>
  <si>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</si>
  <si>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</si>
  <si>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</si>
  <si>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</si>
  <si>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</si>
  <si>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Others</t>
  </si>
  <si>
    <t>10 year</t>
  </si>
  <si>
    <t>previous year</t>
  </si>
  <si>
    <t>Place of Occurrence</t>
  </si>
  <si>
    <t>Registration Status</t>
  </si>
  <si>
    <t>Timely</t>
  </si>
  <si>
    <t>Late</t>
  </si>
  <si>
    <t>% Share</t>
  </si>
  <si>
    <t>fil-fil</t>
  </si>
  <si>
    <t>fil-foreign</t>
  </si>
  <si>
    <t>foreign</t>
  </si>
  <si>
    <t>not stated</t>
  </si>
  <si>
    <t>Table 1. Number and Percent Change of Registered Marriages, National Capital Region: 2013-2022</t>
  </si>
  <si>
    <t>2021-2022</t>
  </si>
  <si>
    <t>Figures are the result of the actual registration without any adjustment for under registration.
Leap years: 2016 and 2020.</t>
  </si>
  <si>
    <t>2022</t>
  </si>
  <si>
    <t>daily</t>
  </si>
  <si>
    <t>Table 3. Number of Registered Marriages, Percent Share and Daily Average, by Month of Occurrence, National Capital Region: 2021-2022</t>
  </si>
  <si>
    <t>Table 4. Number and Percent Share of Registered Marriages by Age Group and Sex, National Capital Region: 2021-2022</t>
  </si>
  <si>
    <t>Table 6a. Number and Percent Distribution of Registered Marriages by Citizenship, National Capital Region: 2022</t>
  </si>
  <si>
    <t>%</t>
  </si>
  <si>
    <t>Table 6b. Number and Percent Share of Registered Marriages Between Filipinos and Non-Filipinos by Citizenship of Foreign Nationals, National Capital Region: 2022</t>
  </si>
  <si>
    <t>Table 7. Number and Percent Share of Registered Marriages by Type of Ceremony, National Capital Region, National Capital Region: 2021-2022</t>
  </si>
  <si>
    <t>Tribal</t>
  </si>
  <si>
    <t>Table 8. Number and Percent Distribution of Registered Marriages by Registration Status, by City/Municipality, National Capital Region: 2022</t>
  </si>
  <si>
    <t>Table 5. Number and Percent Share of Registered Marriages by Age of Male and Female, National Capital Region: 2022</t>
  </si>
  <si>
    <t>Table 2. Number of Registered Marriages, Percent Share, Percent Change, Crude Marriage Rate, and by City/Municipality of Place of Occurrence, National Capital Region: 2021-2022</t>
  </si>
  <si>
    <t>* Percentages are less than 0.05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</si>
</sst>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  <numFmt numFmtId="167" formatCode="#,##0.0_ ;\-#,##0.0\ "/>
    <numFmt numFmtId="168" formatCode="#,##0_ ;\-#,##0\ "/>
    <numFmt numFmtId="169" formatCode="0.00_)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sz val="12"/>
      <name val="Helv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11" fillId="0" borderId="0"/>
  </cellStyleXfs>
  <cellXfs count="114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indent="2"/>
    </xf>
    <xf numFmtId="164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2" xfId="0" applyFont="1" applyBorder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165" fontId="3" fillId="0" borderId="0" xfId="0" applyNumberFormat="1" applyFont="1" applyAlignment="1">
      <alignment horizontal="center" vertical="center"/>
    </xf>
    <xf numFmtId="164" fontId="0" fillId="0" borderId="0" xfId="0" applyNumberFormat="1"/>
    <xf numFmtId="166" fontId="3" fillId="0" borderId="0" xfId="1" applyNumberFormat="1" applyFont="1" applyFill="1"/>
    <xf numFmtId="0" fontId="4" fillId="0" borderId="3" xfId="0" applyFont="1" applyBorder="1"/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0" xfId="0" applyFont="1" applyAlignment="1">
      <alignment horizontal="center" vertical="center"/>
    </xf>
    <xf numFmtId="166" fontId="4" fillId="0" borderId="0" xfId="1" applyNumberFormat="1" applyFont="1" applyBorder="1" applyAlignment="1">
      <alignment horizontal="center"/>
    </xf>
    <xf numFmtId="0" fontId="4" fillId="0" borderId="0" xfId="0" applyFont="1" applyAlignment="1">
      <alignment horizontal="left" indent="1"/>
    </xf>
    <xf numFmtId="166" fontId="4" fillId="0" borderId="0" xfId="1" applyNumberFormat="1" applyFont="1" applyBorder="1" applyAlignment="1">
      <alignment horizontal="right" vertical="center"/>
    </xf>
    <xf numFmtId="167" fontId="4" fillId="0" borderId="0" xfId="1" applyNumberFormat="1" applyFont="1" applyBorder="1" applyAlignment="1">
      <alignment horizontal="right" vertical="center"/>
    </xf>
    <xf numFmtId="165" fontId="4" fillId="0" borderId="0" xfId="1" applyNumberFormat="1" applyFont="1" applyBorder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68" fontId="4" fillId="0" borderId="0" xfId="0" applyNumberFormat="1" applyFont="1" applyAlignment="1">
      <alignment horizontal="right" vertical="center"/>
    </xf>
    <xf numFmtId="166" fontId="4" fillId="0" borderId="2" xfId="1" applyNumberFormat="1" applyFont="1" applyBorder="1" applyAlignment="1">
      <alignment horizontal="right" vertical="center"/>
    </xf>
    <xf numFmtId="0" fontId="4" fillId="0" borderId="0" xfId="0" quotePrefix="1" applyFont="1"/>
    <xf numFmtId="166" fontId="4" fillId="0" borderId="4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1" fontId="4" fillId="0" borderId="0" xfId="0" applyNumberFormat="1" applyFont="1"/>
    <xf numFmtId="3" fontId="7" fillId="0" borderId="0" xfId="0" applyNumberFormat="1" applyFont="1"/>
    <xf numFmtId="0" fontId="1" fillId="0" borderId="0" xfId="0" applyFont="1" applyAlignment="1">
      <alignment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3" fontId="4" fillId="0" borderId="0" xfId="1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165" fontId="8" fillId="0" borderId="0" xfId="1" applyNumberFormat="1" applyFont="1" applyBorder="1" applyAlignment="1">
      <alignment vertical="center"/>
    </xf>
    <xf numFmtId="41" fontId="4" fillId="0" borderId="2" xfId="0" applyNumberFormat="1" applyFont="1" applyBorder="1"/>
    <xf numFmtId="0" fontId="4" fillId="0" borderId="6" xfId="0" applyFont="1" applyBorder="1" applyAlignment="1">
      <alignment horizontal="center" vertical="center"/>
    </xf>
    <xf numFmtId="0" fontId="0" fillId="0" borderId="3" xfId="0" applyBorder="1"/>
    <xf numFmtId="166" fontId="4" fillId="0" borderId="6" xfId="1" applyNumberFormat="1" applyFont="1" applyBorder="1" applyAlignment="1">
      <alignment horizontal="right" vertical="center" wrapText="1"/>
    </xf>
    <xf numFmtId="0" fontId="4" fillId="0" borderId="6" xfId="0" applyFont="1" applyBorder="1"/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1" fontId="4" fillId="0" borderId="0" xfId="0" applyNumberFormat="1" applyFont="1" applyAlignment="1">
      <alignment horizontal="right"/>
    </xf>
    <xf numFmtId="167" fontId="4" fillId="0" borderId="0" xfId="0" applyNumberFormat="1" applyFont="1" applyAlignment="1">
      <alignment horizontal="right"/>
    </xf>
    <xf numFmtId="0" fontId="0" fillId="0" borderId="2" xfId="0" applyBorder="1"/>
    <xf numFmtId="3" fontId="4" fillId="0" borderId="0" xfId="0" applyNumberFormat="1" applyFont="1"/>
    <xf numFmtId="165" fontId="4" fillId="0" borderId="0" xfId="0" applyNumberFormat="1" applyFont="1"/>
    <xf numFmtId="0" fontId="4" fillId="0" borderId="3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3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right"/>
    </xf>
    <xf numFmtId="166" fontId="4" fillId="0" borderId="5" xfId="1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65" fontId="10" fillId="0" borderId="0" xfId="0" applyNumberFormat="1" applyFont="1"/>
    <xf numFmtId="165" fontId="9" fillId="0" borderId="0" xfId="0" applyNumberFormat="1" applyFont="1" applyAlignment="1">
      <alignment horizontal="right"/>
    </xf>
    <xf numFmtId="167" fontId="9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49" fontId="4" fillId="0" borderId="0" xfId="0" applyNumberFormat="1" applyFont="1"/>
    <xf numFmtId="3" fontId="0" fillId="0" borderId="0" xfId="0" applyNumberFormat="1"/>
    <xf numFmtId="165" fontId="9" fillId="0" borderId="0" xfId="0" applyNumberFormat="1" applyFont="1"/>
    <xf numFmtId="164" fontId="9" fillId="0" borderId="0" xfId="0" applyNumberFormat="1" applyFont="1" applyAlignment="1">
      <alignment horizontal="right"/>
    </xf>
    <xf numFmtId="0" fontId="9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5" fontId="4" fillId="0" borderId="0" xfId="0" applyNumberFormat="1" applyFont="1" applyAlignment="1">
      <alignment horizontal="right"/>
    </xf>
    <xf numFmtId="165" fontId="0" fillId="0" borderId="0" xfId="0" applyNumberFormat="1"/>
    <xf numFmtId="3" fontId="4" fillId="0" borderId="0" xfId="1" applyNumberFormat="1" applyFont="1"/>
    <xf numFmtId="0" fontId="1" fillId="0" borderId="0" xfId="0" applyFont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3" fontId="4" fillId="0" borderId="0" xfId="1" applyNumberFormat="1" applyFont="1" applyBorder="1"/>
    <xf numFmtId="164" fontId="4" fillId="0" borderId="0" xfId="1" applyNumberFormat="1" applyFont="1" applyBorder="1"/>
    <xf numFmtId="164" fontId="4" fillId="0" borderId="0" xfId="0" applyNumberFormat="1" applyFont="1"/>
    <xf numFmtId="0" fontId="0" fillId="0" borderId="0" xfId="0" applyAlignment="1">
      <alignment vertical="center"/>
    </xf>
    <xf numFmtId="165" fontId="4" fillId="0" borderId="0" xfId="1" applyNumberFormat="1" applyFont="1" applyFill="1" applyBorder="1" applyAlignment="1">
      <alignment horizontal="right" vertical="center"/>
    </xf>
    <xf numFmtId="43" fontId="0" fillId="0" borderId="0" xfId="0" applyNumberFormat="1"/>
    <xf numFmtId="43" fontId="0" fillId="0" borderId="0" xfId="0" applyNumberForma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3" fontId="4" fillId="0" borderId="0" xfId="1" applyNumberFormat="1" applyFont="1" applyBorder="1" applyAlignment="1">
      <alignment horizontal="right"/>
    </xf>
    <xf numFmtId="49" fontId="4" fillId="0" borderId="0" xfId="0" applyNumberFormat="1" applyFont="1" applyAlignment="1">
      <alignment vertical="top" wrapText="1"/>
    </xf>
    <xf numFmtId="167" fontId="0" fillId="0" borderId="0" xfId="0" applyNumberFormat="1"/>
    <xf numFmtId="0" fontId="3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6" fontId="4" fillId="0" borderId="0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6" fontId="4" fillId="0" borderId="3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166" fontId="4" fillId="0" borderId="5" xfId="1" applyNumberFormat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 vertical="center"/>
    </xf>
  </cellXfs>
  <cellStyles count="4">
    <cellStyle name="Comma" xfId="1" builtinId="3"/>
    <cellStyle name="Comma 2" xfId="2" xr:uid="{98E77B70-7300-4016-BC1B-C306F53866A0}"/>
    <cellStyle name="Normal" xfId="0" builtinId="0"/>
    <cellStyle name="Normal 2" xfId="3" xr:uid="{9983367B-554F-4ECF-A0C4-BBFF7E531B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PH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(1a) Number of Registered Marriages</a:t>
            </a:r>
          </a:p>
        </c:rich>
      </c:tx>
      <c:layout>
        <c:manualLayout>
          <c:xMode val="edge"/>
          <c:yMode val="edge"/>
          <c:x val="0.19156933508311461"/>
          <c:y val="0.870370370370370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1.7615923009623797E-2"/>
          <c:w val="0.93888888888888888"/>
          <c:h val="0.72220691163604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'Table 1'!$C$5:$L$5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'Table 1'!$C$7:$L$7</c:f>
              <c:numCache>
                <c:formatCode>#,##0</c:formatCode>
                <c:ptCount val="10"/>
                <c:pt idx="0">
                  <c:v>57121</c:v>
                </c:pt>
                <c:pt idx="1">
                  <c:v>60238</c:v>
                </c:pt>
                <c:pt idx="2">
                  <c:v>57965</c:v>
                </c:pt>
                <c:pt idx="3">
                  <c:v>53153</c:v>
                </c:pt>
                <c:pt idx="4">
                  <c:v>55570</c:v>
                </c:pt>
                <c:pt idx="5">
                  <c:v>58018</c:v>
                </c:pt>
                <c:pt idx="6">
                  <c:v>53596</c:v>
                </c:pt>
                <c:pt idx="7">
                  <c:v>32689</c:v>
                </c:pt>
                <c:pt idx="8">
                  <c:v>41025</c:v>
                </c:pt>
                <c:pt idx="9">
                  <c:v>54629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0681-40A3-8C09-372013B5F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7"/>
        <c:axId val="1646698095"/>
        <c:axId val="1646700495"/>
        <c:extLst/>
      </c:barChart>
      <c:catAx>
        <c:axId val="1646698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46700495"/>
        <c:crosses val="autoZero"/>
        <c:auto val="1"/>
        <c:lblAlgn val="ctr"/>
        <c:lblOffset val="100"/>
        <c:noMultiLvlLbl val="0"/>
      </c:catAx>
      <c:valAx>
        <c:axId val="1646700495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6466980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PH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(1b) Percent Change of Registered Marriages</a:t>
            </a:r>
          </a:p>
        </c:rich>
      </c:tx>
      <c:layout>
        <c:manualLayout>
          <c:xMode val="edge"/>
          <c:yMode val="edge"/>
          <c:x val="0.15290500666123774"/>
          <c:y val="0.864848207967178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01582171733864"/>
          <c:y val="9.0520903317119483E-2"/>
          <c:w val="0.84908271689910009"/>
          <c:h val="0.65774134888429048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5.3596983191874309E-2"/>
                  <c:y val="-0.145085413811328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28-490A-BDAC-521A96FEDB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1'!$C$45:$K$45</c:f>
              <c:strCache>
                <c:ptCount val="9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  <c:pt idx="6">
                  <c:v>2019-2020</c:v>
                </c:pt>
                <c:pt idx="7">
                  <c:v>2020-2021</c:v>
                </c:pt>
                <c:pt idx="8">
                  <c:v>2021-2022</c:v>
                </c:pt>
              </c:strCache>
            </c:strRef>
          </c:cat>
          <c:val>
            <c:numRef>
              <c:f>'Table 1'!$C$46:$K$46</c:f>
              <c:numCache>
                <c:formatCode>#,##0.0</c:formatCode>
                <c:ptCount val="9"/>
                <c:pt idx="0">
                  <c:v>5.4568372402443934</c:v>
                </c:pt>
                <c:pt idx="1">
                  <c:v>-3.7733656495899597</c:v>
                </c:pt>
                <c:pt idx="2">
                  <c:v>-8.3015612869835245</c:v>
                </c:pt>
                <c:pt idx="3">
                  <c:v>4.547250390382481</c:v>
                </c:pt>
                <c:pt idx="4">
                  <c:v>4.405254633795213</c:v>
                </c:pt>
                <c:pt idx="5">
                  <c:v>-7.6217725533455143</c:v>
                </c:pt>
                <c:pt idx="6">
                  <c:v>-39.008508097619227</c:v>
                </c:pt>
                <c:pt idx="7">
                  <c:v>25.500933035577717</c:v>
                </c:pt>
                <c:pt idx="8">
                  <c:v>33.160268129189518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5-49C3-9871-E569176E7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3390415"/>
        <c:axId val="1833389455"/>
      </c:lineChart>
      <c:catAx>
        <c:axId val="183339041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low"/>
        <c:crossAx val="1833389455"/>
        <c:crosses val="autoZero"/>
        <c:auto val="1"/>
        <c:lblAlgn val="ctr"/>
        <c:lblOffset val="100"/>
        <c:noMultiLvlLbl val="0"/>
      </c:catAx>
      <c:valAx>
        <c:axId val="1833389455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3390415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264164606980368"/>
          <c:y val="7.1186640599829695E-2"/>
          <c:w val="0.71452354339509772"/>
          <c:h val="0.8425378805049011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2'!$C$64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2'!$B$65:$B$81</c:f>
              <c:strCache>
                <c:ptCount val="17"/>
                <c:pt idx="0">
                  <c:v> Pateros</c:v>
                </c:pt>
                <c:pt idx="1">
                  <c:v> City of San Juan</c:v>
                </c:pt>
                <c:pt idx="2">
                  <c:v> City of Navotas</c:v>
                </c:pt>
                <c:pt idx="3">
                  <c:v> City of Malabon</c:v>
                </c:pt>
                <c:pt idx="4">
                  <c:v> City of Mandaluyong</c:v>
                </c:pt>
                <c:pt idx="5">
                  <c:v> City of Taguig</c:v>
                </c:pt>
                <c:pt idx="6">
                  <c:v> City of Muntinlupa</c:v>
                </c:pt>
                <c:pt idx="7">
                  <c:v> City of Marikina</c:v>
                </c:pt>
                <c:pt idx="8">
                  <c:v> City of Parañaque</c:v>
                </c:pt>
                <c:pt idx="9">
                  <c:v> City of Pasig</c:v>
                </c:pt>
                <c:pt idx="10">
                  <c:v> City of Makati</c:v>
                </c:pt>
                <c:pt idx="11">
                  <c:v> Pasay City</c:v>
                </c:pt>
                <c:pt idx="12">
                  <c:v> City of Las Piñas</c:v>
                </c:pt>
                <c:pt idx="13">
                  <c:v> City of Valenzuela</c:v>
                </c:pt>
                <c:pt idx="14">
                  <c:v> City of Caloocan</c:v>
                </c:pt>
                <c:pt idx="15">
                  <c:v> City of Manila</c:v>
                </c:pt>
                <c:pt idx="16">
                  <c:v> Quezon City</c:v>
                </c:pt>
              </c:strCache>
            </c:strRef>
          </c:cat>
          <c:val>
            <c:numRef>
              <c:f>'Table 2'!$C$65:$C$81</c:f>
              <c:numCache>
                <c:formatCode>#,##0.0_ ;\-#,##0.0\ </c:formatCode>
                <c:ptCount val="17"/>
                <c:pt idx="0">
                  <c:v>0.44363193174893356</c:v>
                </c:pt>
                <c:pt idx="1">
                  <c:v>0.82632541133455217</c:v>
                </c:pt>
                <c:pt idx="2">
                  <c:v>0.54357099329677028</c:v>
                </c:pt>
                <c:pt idx="3">
                  <c:v>1.3577087141986595</c:v>
                </c:pt>
                <c:pt idx="4">
                  <c:v>2.1767215112736138</c:v>
                </c:pt>
                <c:pt idx="5">
                  <c:v>2.8031687995124921</c:v>
                </c:pt>
                <c:pt idx="6">
                  <c:v>3.2663010359536866</c:v>
                </c:pt>
                <c:pt idx="7">
                  <c:v>3.5588056063375992</c:v>
                </c:pt>
                <c:pt idx="8">
                  <c:v>3.339427178549665</c:v>
                </c:pt>
                <c:pt idx="9">
                  <c:v>3.6879951249238272</c:v>
                </c:pt>
                <c:pt idx="10">
                  <c:v>4.2145033516148693</c:v>
                </c:pt>
                <c:pt idx="11">
                  <c:v>4.0268129189518591</c:v>
                </c:pt>
                <c:pt idx="12">
                  <c:v>4.419256550883607</c:v>
                </c:pt>
                <c:pt idx="13">
                  <c:v>4.6922608165752591</c:v>
                </c:pt>
                <c:pt idx="14">
                  <c:v>9.2138939670932363</c:v>
                </c:pt>
                <c:pt idx="15">
                  <c:v>19.254113345521024</c:v>
                </c:pt>
                <c:pt idx="16">
                  <c:v>32.17550274223035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E0-4D56-B742-547DBC40D9BC}"/>
            </c:ext>
          </c:extLst>
        </c:ser>
        <c:ser>
          <c:idx val="1"/>
          <c:order val="1"/>
          <c:tx>
            <c:strRef>
              <c:f>'Table 2'!$D$64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2'!$B$65:$B$81</c:f>
              <c:strCache>
                <c:ptCount val="17"/>
                <c:pt idx="0">
                  <c:v> Pateros</c:v>
                </c:pt>
                <c:pt idx="1">
                  <c:v> City of San Juan</c:v>
                </c:pt>
                <c:pt idx="2">
                  <c:v> City of Navotas</c:v>
                </c:pt>
                <c:pt idx="3">
                  <c:v> City of Malabon</c:v>
                </c:pt>
                <c:pt idx="4">
                  <c:v> City of Mandaluyong</c:v>
                </c:pt>
                <c:pt idx="5">
                  <c:v> City of Taguig</c:v>
                </c:pt>
                <c:pt idx="6">
                  <c:v> City of Muntinlupa</c:v>
                </c:pt>
                <c:pt idx="7">
                  <c:v> City of Marikina</c:v>
                </c:pt>
                <c:pt idx="8">
                  <c:v> City of Parañaque</c:v>
                </c:pt>
                <c:pt idx="9">
                  <c:v> City of Pasig</c:v>
                </c:pt>
                <c:pt idx="10">
                  <c:v> City of Makati</c:v>
                </c:pt>
                <c:pt idx="11">
                  <c:v> Pasay City</c:v>
                </c:pt>
                <c:pt idx="12">
                  <c:v> City of Las Piñas</c:v>
                </c:pt>
                <c:pt idx="13">
                  <c:v> City of Valenzuela</c:v>
                </c:pt>
                <c:pt idx="14">
                  <c:v> City of Caloocan</c:v>
                </c:pt>
                <c:pt idx="15">
                  <c:v> City of Manila</c:v>
                </c:pt>
                <c:pt idx="16">
                  <c:v> Quezon City</c:v>
                </c:pt>
              </c:strCache>
            </c:strRef>
          </c:cat>
          <c:val>
            <c:numRef>
              <c:f>'Table 2'!$D$65:$D$81</c:f>
              <c:numCache>
                <c:formatCode>#,##0.0_ ;\-#,##0.0\ </c:formatCode>
                <c:ptCount val="17"/>
                <c:pt idx="0">
                  <c:v>0.43200497904043639</c:v>
                </c:pt>
                <c:pt idx="1">
                  <c:v>0.72672024016547987</c:v>
                </c:pt>
                <c:pt idx="2">
                  <c:v>0.73221182888209557</c:v>
                </c:pt>
                <c:pt idx="3">
                  <c:v>1.3930330044481869</c:v>
                </c:pt>
                <c:pt idx="4">
                  <c:v>2.092295301030588</c:v>
                </c:pt>
                <c:pt idx="5">
                  <c:v>2.8098628933350418</c:v>
                </c:pt>
                <c:pt idx="6">
                  <c:v>2.8373208369181202</c:v>
                </c:pt>
                <c:pt idx="7">
                  <c:v>3.0167127349942335</c:v>
                </c:pt>
                <c:pt idx="8">
                  <c:v>3.4322429478848235</c:v>
                </c:pt>
                <c:pt idx="9">
                  <c:v>3.4468871844624651</c:v>
                </c:pt>
                <c:pt idx="10">
                  <c:v>3.6537370261216569</c:v>
                </c:pt>
                <c:pt idx="11">
                  <c:v>4.2504896666605649</c:v>
                </c:pt>
                <c:pt idx="12">
                  <c:v>4.7941569496055205</c:v>
                </c:pt>
                <c:pt idx="13">
                  <c:v>5.8613556902011759</c:v>
                </c:pt>
                <c:pt idx="14">
                  <c:v>10.267440370499186</c:v>
                </c:pt>
                <c:pt idx="15">
                  <c:v>16.35578172765381</c:v>
                </c:pt>
                <c:pt idx="16">
                  <c:v>33.897746618096612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E0-4D56-B742-547DBC40D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70028271"/>
        <c:axId val="170028751"/>
      </c:barChart>
      <c:catAx>
        <c:axId val="1700282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0028751"/>
        <c:crosses val="autoZero"/>
        <c:auto val="1"/>
        <c:lblAlgn val="ctr"/>
        <c:lblOffset val="100"/>
        <c:noMultiLvlLbl val="0"/>
      </c:catAx>
      <c:valAx>
        <c:axId val="170028751"/>
        <c:scaling>
          <c:orientation val="minMax"/>
        </c:scaling>
        <c:delete val="1"/>
        <c:axPos val="b"/>
        <c:numFmt formatCode="#,##0.0_ ;\-#,##0.0\ " sourceLinked="1"/>
        <c:majorTickMark val="none"/>
        <c:minorTickMark val="none"/>
        <c:tickLblPos val="nextTo"/>
        <c:crossAx val="17002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052958863997751"/>
          <c:y val="0.78763887000164245"/>
          <c:w val="0.1187622990821933"/>
          <c:h val="0.116413918755108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PH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Month of Occurrence</a:t>
            </a:r>
          </a:p>
        </c:rich>
      </c:tx>
      <c:layout>
        <c:manualLayout>
          <c:xMode val="edge"/>
          <c:yMode val="edge"/>
          <c:x val="0.39163402144818199"/>
          <c:y val="0.906317958407636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4651158429966829E-2"/>
          <c:y val="7.6688442634492288E-2"/>
          <c:w val="0.91317830305284231"/>
          <c:h val="0.709178157352936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3'!$C$39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3'!$B$40:$B$51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'Table 3'!$C$40:$C$51</c:f>
              <c:numCache>
                <c:formatCode>#,##0.0_ ;\-#,##0.0\ </c:formatCode>
                <c:ptCount val="12"/>
                <c:pt idx="0">
                  <c:v>8.4436319317489339</c:v>
                </c:pt>
                <c:pt idx="1">
                  <c:v>10.147471054235222</c:v>
                </c:pt>
                <c:pt idx="2">
                  <c:v>8.1048141377209024</c:v>
                </c:pt>
                <c:pt idx="3">
                  <c:v>4.3875685557586834</c:v>
                </c:pt>
                <c:pt idx="4">
                  <c:v>7.875685557586837</c:v>
                </c:pt>
                <c:pt idx="5">
                  <c:v>10.376599634369287</c:v>
                </c:pt>
                <c:pt idx="6">
                  <c:v>7.9098110907982937</c:v>
                </c:pt>
                <c:pt idx="7">
                  <c:v>2.8982327848872638</c:v>
                </c:pt>
                <c:pt idx="8">
                  <c:v>5.8135283363802559</c:v>
                </c:pt>
                <c:pt idx="9">
                  <c:v>9.3187081048141369</c:v>
                </c:pt>
                <c:pt idx="10">
                  <c:v>8.5411334552102378</c:v>
                </c:pt>
                <c:pt idx="11">
                  <c:v>16.182815356489947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19-445F-B673-0A57E8CD6526}"/>
            </c:ext>
          </c:extLst>
        </c:ser>
        <c:ser>
          <c:idx val="1"/>
          <c:order val="1"/>
          <c:tx>
            <c:strRef>
              <c:f>'Table 3'!$D$39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3'!$B$40:$B$51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'Table 3'!$D$40:$D$51</c:f>
              <c:numCache>
                <c:formatCode>#,##0.0_ ;\-#,##0.0\ </c:formatCode>
                <c:ptCount val="12"/>
                <c:pt idx="0">
                  <c:v>5.165754452763184</c:v>
                </c:pt>
                <c:pt idx="1">
                  <c:v>16.533343096157719</c:v>
                </c:pt>
                <c:pt idx="2">
                  <c:v>9.7567226198539228</c:v>
                </c:pt>
                <c:pt idx="3">
                  <c:v>7.4081531787146018</c:v>
                </c:pt>
                <c:pt idx="4">
                  <c:v>6.9615039630965239</c:v>
                </c:pt>
                <c:pt idx="5">
                  <c:v>8.1568397737465457</c:v>
                </c:pt>
                <c:pt idx="6">
                  <c:v>7.0548609712789911</c:v>
                </c:pt>
                <c:pt idx="7">
                  <c:v>6.699738234271174</c:v>
                </c:pt>
                <c:pt idx="8">
                  <c:v>7.1537095681780736</c:v>
                </c:pt>
                <c:pt idx="9">
                  <c:v>7.2580497537937729</c:v>
                </c:pt>
                <c:pt idx="10">
                  <c:v>6.1597320104706288</c:v>
                </c:pt>
                <c:pt idx="11">
                  <c:v>11.691592377674862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19-445F-B673-0A57E8CD6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797818143"/>
        <c:axId val="797818623"/>
      </c:barChart>
      <c:catAx>
        <c:axId val="797818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7818623"/>
        <c:crosses val="autoZero"/>
        <c:auto val="1"/>
        <c:lblAlgn val="ctr"/>
        <c:lblOffset val="100"/>
        <c:noMultiLvlLbl val="0"/>
      </c:catAx>
      <c:valAx>
        <c:axId val="797818623"/>
        <c:scaling>
          <c:orientation val="minMax"/>
        </c:scaling>
        <c:delete val="1"/>
        <c:axPos val="l"/>
        <c:numFmt formatCode="#,##0.0_ ;\-#,##0.0\ " sourceLinked="1"/>
        <c:majorTickMark val="none"/>
        <c:minorTickMark val="none"/>
        <c:tickLblPos val="nextTo"/>
        <c:crossAx val="797818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902274715660542"/>
          <c:y val="9.3170749489647139E-2"/>
          <c:w val="0.19228261565939175"/>
          <c:h val="5.9479654918476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419387421627125"/>
          <c:y val="6.3593536304924675E-2"/>
          <c:w val="0.78036522993472612"/>
          <c:h val="0.8606106208199866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'Table 4'!$D$38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2"/>
              <c:layout>
                <c:manualLayout>
                  <c:x val="-5.3892224082492265E-2"/>
                  <c:y val="6.5172670101483623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C89-40C8-A8DE-DC8B6540F208}"/>
                </c:ext>
              </c:extLst>
            </c:dLbl>
            <c:dLbl>
              <c:idx val="3"/>
              <c:layout>
                <c:manualLayout>
                  <c:x val="-0.16123560767849637"/>
                  <c:y val="2.0023126712128613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0575665000277247E-2"/>
                      <c:h val="3.621156482513683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4C89-40C8-A8DE-DC8B6540F208}"/>
                </c:ext>
              </c:extLst>
            </c:dLbl>
            <c:dLbl>
              <c:idx val="4"/>
              <c:layout>
                <c:manualLayout>
                  <c:x val="-0.15586650339779051"/>
                  <c:y val="1.6685938926126342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C89-40C8-A8DE-DC8B6540F208}"/>
                </c:ext>
              </c:extLst>
            </c:dLbl>
            <c:dLbl>
              <c:idx val="5"/>
              <c:layout>
                <c:manualLayout>
                  <c:x val="-8.3598159337789218E-2"/>
                  <c:y val="1.3348751141678075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C89-40C8-A8DE-DC8B6540F208}"/>
                </c:ext>
              </c:extLst>
            </c:dLbl>
            <c:dLbl>
              <c:idx val="6"/>
              <c:layout>
                <c:manualLayout>
                  <c:x val="-4.4296603505259671E-2"/>
                  <c:y val="1.3348751140901074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C89-40C8-A8DE-DC8B6540F208}"/>
                </c:ext>
              </c:extLst>
            </c:dLbl>
            <c:dLbl>
              <c:idx val="7"/>
              <c:layout>
                <c:manualLayout>
                  <c:x val="-2.7418954186105224E-2"/>
                  <c:y val="9.7759005152225445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C89-40C8-A8DE-DC8B6540F208}"/>
                </c:ext>
              </c:extLst>
            </c:dLbl>
            <c:dLbl>
              <c:idx val="8"/>
              <c:layout>
                <c:manualLayout>
                  <c:x val="-2.3310020942763555E-2"/>
                  <c:y val="6.5172670101483623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C89-40C8-A8DE-DC8B6540F208}"/>
                </c:ext>
              </c:extLst>
            </c:dLbl>
            <c:dLbl>
              <c:idx val="9"/>
              <c:layout>
                <c:manualLayout>
                  <c:x val="-2.2462032989676483E-2"/>
                  <c:y val="3.2586335050741811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C89-40C8-A8DE-DC8B6540F208}"/>
                </c:ext>
              </c:extLst>
            </c:dLbl>
            <c:dLbl>
              <c:idx val="10"/>
              <c:layout>
                <c:manualLayout>
                  <c:x val="-2.5685808987616125E-2"/>
                  <c:y val="6.5172670101483623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C89-40C8-A8DE-DC8B6540F208}"/>
                </c:ext>
              </c:extLst>
            </c:dLbl>
            <c:numFmt formatCode="0.0_ ;0.0\ 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4'!$C$39:$C$49</c:f>
              <c:strCache>
                <c:ptCount val="11"/>
                <c:pt idx="0">
                  <c:v>Under 15</c:v>
                </c:pt>
                <c:pt idx="1">
                  <c:v>15 - 19</c:v>
                </c:pt>
                <c:pt idx="2">
                  <c:v>20 - 24</c:v>
                </c:pt>
                <c:pt idx="3">
                  <c:v>25 - 29</c:v>
                </c:pt>
                <c:pt idx="4">
                  <c:v>30 - 34</c:v>
                </c:pt>
                <c:pt idx="5">
                  <c:v>35 - 39</c:v>
                </c:pt>
                <c:pt idx="6">
                  <c:v>40 - 44</c:v>
                </c:pt>
                <c:pt idx="7">
                  <c:v>45 - 49</c:v>
                </c:pt>
                <c:pt idx="8">
                  <c:v>50 - 54</c:v>
                </c:pt>
                <c:pt idx="9">
                  <c:v>55 - 59</c:v>
                </c:pt>
                <c:pt idx="10">
                  <c:v>60 and Over</c:v>
                </c:pt>
              </c:strCache>
            </c:strRef>
          </c:cat>
          <c:val>
            <c:numRef>
              <c:f>'Table 4'!$D$39:$D$49</c:f>
              <c:numCache>
                <c:formatCode>#,##0.0</c:formatCode>
                <c:ptCount val="11"/>
                <c:pt idx="0">
                  <c:v>0</c:v>
                </c:pt>
                <c:pt idx="1">
                  <c:v>-0.181222427648319</c:v>
                </c:pt>
                <c:pt idx="2">
                  <c:v>-7.0420472642735499</c:v>
                </c:pt>
                <c:pt idx="3">
                  <c:v>-30.987204598290301</c:v>
                </c:pt>
                <c:pt idx="4">
                  <c:v>-30.280620183419099</c:v>
                </c:pt>
                <c:pt idx="5">
                  <c:v>-14.662541873364001</c:v>
                </c:pt>
                <c:pt idx="6">
                  <c:v>-6.9486902560910897</c:v>
                </c:pt>
                <c:pt idx="7">
                  <c:v>-3.3224111735525099</c:v>
                </c:pt>
                <c:pt idx="8">
                  <c:v>-2.1600248952021799</c:v>
                </c:pt>
                <c:pt idx="9">
                  <c:v>-1.55778066594666</c:v>
                </c:pt>
                <c:pt idx="10">
                  <c:v>-2.85745666221238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89-40C8-A8DE-DC8B6540F208}"/>
            </c:ext>
          </c:extLst>
        </c:ser>
        <c:ser>
          <c:idx val="1"/>
          <c:order val="1"/>
          <c:tx>
            <c:strRef>
              <c:f>'Table 4'!$E$38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C3A9B96-34BE-42B2-B0FC-4084EEB85FB3}" type="VALUE">
                      <a:rPr lang="en-US"/>
                      <a:pPr/>
                      <a:t>[VALUE]</a:t>
                    </a:fld>
                    <a:r>
                      <a:rPr lang="en-US"/>
                      <a:t>.0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C89-40C8-A8DE-DC8B6540F208}"/>
                </c:ext>
              </c:extLst>
            </c:dLbl>
            <c:dLbl>
              <c:idx val="2"/>
              <c:layout>
                <c:manualLayout>
                  <c:x val="7.4673514482517037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89-40C8-A8DE-DC8B6540F208}"/>
                </c:ext>
              </c:extLst>
            </c:dLbl>
            <c:dLbl>
              <c:idx val="3"/>
              <c:layout>
                <c:manualLayout>
                  <c:x val="0.18323851778611572"/>
                  <c:y val="-4.138464551444210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89-40C8-A8DE-DC8B6540F208}"/>
                </c:ext>
              </c:extLst>
            </c:dLbl>
            <c:dLbl>
              <c:idx val="4"/>
              <c:layout>
                <c:manualLayout>
                  <c:x val="0.13955662295822777"/>
                  <c:y val="-7.7699958002783092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89-40C8-A8DE-DC8B6540F208}"/>
                </c:ext>
              </c:extLst>
            </c:dLbl>
            <c:dLbl>
              <c:idx val="5"/>
              <c:layout>
                <c:manualLayout>
                  <c:x val="6.8325716548709767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89-40C8-A8DE-DC8B6540F208}"/>
                </c:ext>
              </c:extLst>
            </c:dLbl>
            <c:dLbl>
              <c:idx val="6"/>
              <c:layout>
                <c:manualLayout>
                  <c:x val="3.8593733423066427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C89-40C8-A8DE-DC8B6540F208}"/>
                </c:ext>
              </c:extLst>
            </c:dLbl>
            <c:dLbl>
              <c:idx val="7"/>
              <c:layout>
                <c:manualLayout>
                  <c:x val="2.5139643812561868E-2"/>
                  <c:y val="-3.7935486820924342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C89-40C8-A8DE-DC8B6540F208}"/>
                </c:ext>
              </c:extLst>
            </c:dLbl>
            <c:dLbl>
              <c:idx val="8"/>
              <c:layout>
                <c:manualLayout>
                  <c:x val="2.489347341755800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C89-40C8-A8DE-DC8B6540F208}"/>
                </c:ext>
              </c:extLst>
            </c:dLbl>
            <c:dLbl>
              <c:idx val="9"/>
              <c:layout>
                <c:manualLayout>
                  <c:x val="2.165121432890436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C89-40C8-A8DE-DC8B6540F208}"/>
                </c:ext>
              </c:extLst>
            </c:dLbl>
            <c:dLbl>
              <c:idx val="10"/>
              <c:layout>
                <c:manualLayout>
                  <c:x val="2.4027002373756937E-2"/>
                  <c:y val="-9.4838717052310855E-1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C89-40C8-A8DE-DC8B6540F2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4'!$C$39:$C$49</c:f>
              <c:strCache>
                <c:ptCount val="11"/>
                <c:pt idx="0">
                  <c:v>Under 15</c:v>
                </c:pt>
                <c:pt idx="1">
                  <c:v>15 - 19</c:v>
                </c:pt>
                <c:pt idx="2">
                  <c:v>20 - 24</c:v>
                </c:pt>
                <c:pt idx="3">
                  <c:v>25 - 29</c:v>
                </c:pt>
                <c:pt idx="4">
                  <c:v>30 - 34</c:v>
                </c:pt>
                <c:pt idx="5">
                  <c:v>35 - 39</c:v>
                </c:pt>
                <c:pt idx="6">
                  <c:v>40 - 44</c:v>
                </c:pt>
                <c:pt idx="7">
                  <c:v>45 - 49</c:v>
                </c:pt>
                <c:pt idx="8">
                  <c:v>50 - 54</c:v>
                </c:pt>
                <c:pt idx="9">
                  <c:v>55 - 59</c:v>
                </c:pt>
                <c:pt idx="10">
                  <c:v>60 and Over</c:v>
                </c:pt>
              </c:strCache>
            </c:strRef>
          </c:cat>
          <c:val>
            <c:numRef>
              <c:f>'Table 4'!$E$39:$E$49</c:f>
              <c:numCache>
                <c:formatCode>#,##0.0</c:formatCode>
                <c:ptCount val="11"/>
                <c:pt idx="0" formatCode="#,##0">
                  <c:v>0</c:v>
                </c:pt>
                <c:pt idx="1">
                  <c:v>0.85121183275975698</c:v>
                </c:pt>
                <c:pt idx="2">
                  <c:v>12.554001610895513</c:v>
                </c:pt>
                <c:pt idx="3">
                  <c:v>37.599765687925604</c:v>
                </c:pt>
                <c:pt idx="4">
                  <c:v>27.676283224719921</c:v>
                </c:pt>
                <c:pt idx="5">
                  <c:v>11.076737204364061</c:v>
                </c:pt>
                <c:pt idx="6">
                  <c:v>4.7759390788606577</c:v>
                </c:pt>
                <c:pt idx="7">
                  <c:v>2.2625759683678699</c:v>
                </c:pt>
                <c:pt idx="8">
                  <c:v>1.4937394742622832</c:v>
                </c:pt>
                <c:pt idx="9">
                  <c:v>0.83656732811012657</c:v>
                </c:pt>
                <c:pt idx="10">
                  <c:v>0.87317858973420226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89-40C8-A8DE-DC8B6540F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0296735"/>
        <c:axId val="800292895"/>
      </c:barChart>
      <c:catAx>
        <c:axId val="80029673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PH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Age Group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00292895"/>
        <c:crosses val="autoZero"/>
        <c:auto val="1"/>
        <c:lblAlgn val="ctr"/>
        <c:lblOffset val="100"/>
        <c:noMultiLvlLbl val="0"/>
      </c:catAx>
      <c:valAx>
        <c:axId val="800292895"/>
        <c:scaling>
          <c:orientation val="minMax"/>
        </c:scaling>
        <c:delete val="1"/>
        <c:axPos val="b"/>
        <c:numFmt formatCode="#,##0.0" sourceLinked="1"/>
        <c:majorTickMark val="none"/>
        <c:minorTickMark val="none"/>
        <c:tickLblPos val="nextTo"/>
        <c:crossAx val="800296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0206944564464646"/>
          <c:y val="0.22826849091028065"/>
          <c:w val="0.23249921055330314"/>
          <c:h val="7.12964522692158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017716535433068"/>
          <c:y val="6.2499635462233888E-2"/>
          <c:w val="0.44798228346456692"/>
          <c:h val="0.7466371391076115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tint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10C-4FBD-A362-4125E27B098C}"/>
              </c:ext>
            </c:extLst>
          </c:dPt>
          <c:dPt>
            <c:idx val="1"/>
            <c:bubble3D val="0"/>
            <c:spPr>
              <a:solidFill>
                <a:schemeClr val="accent4">
                  <a:tint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10C-4FBD-A362-4125E27B098C}"/>
              </c:ext>
            </c:extLst>
          </c:dPt>
          <c:dPt>
            <c:idx val="2"/>
            <c:bubble3D val="0"/>
            <c:spPr>
              <a:solidFill>
                <a:schemeClr val="accent4">
                  <a:tint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10C-4FBD-A362-4125E27B098C}"/>
              </c:ext>
            </c:extLst>
          </c:dPt>
          <c:dPt>
            <c:idx val="3"/>
            <c:bubble3D val="0"/>
            <c:spPr>
              <a:solidFill>
                <a:schemeClr val="accent4">
                  <a:shade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710C-4FBD-A362-4125E27B098C}"/>
              </c:ext>
            </c:extLst>
          </c:dPt>
          <c:dPt>
            <c:idx val="4"/>
            <c:bubble3D val="0"/>
            <c:spPr>
              <a:solidFill>
                <a:schemeClr val="accent4">
                  <a:shade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10C-4FBD-A362-4125E27B098C}"/>
              </c:ext>
            </c:extLst>
          </c:dPt>
          <c:dPt>
            <c:idx val="5"/>
            <c:bubble3D val="0"/>
            <c:spPr>
              <a:solidFill>
                <a:schemeClr val="accent4">
                  <a:shade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710C-4FBD-A362-4125E27B098C}"/>
              </c:ext>
            </c:extLst>
          </c:dPt>
          <c:dLbls>
            <c:dLbl>
              <c:idx val="0"/>
              <c:layout>
                <c:manualLayout>
                  <c:x val="3.3446423640392534E-2"/>
                  <c:y val="-4.380506544382257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American,</a:t>
                    </a:r>
                    <a:br>
                      <a:rPr lang="en-US"/>
                    </a:br>
                    <a:fld id="{926ADD0E-7EF8-4CDF-91D1-84ADD377DC78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10C-4FBD-A362-4125E27B098C}"/>
                </c:ext>
              </c:extLst>
            </c:dLbl>
            <c:dLbl>
              <c:idx val="1"/>
              <c:layout>
                <c:manualLayout>
                  <c:x val="7.6772062628365209E-2"/>
                  <c:y val="-5.43286123608903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Chinese,</a:t>
                    </a:r>
                    <a:br>
                      <a:rPr lang="en-US"/>
                    </a:br>
                    <a:fld id="{A8C8C9B5-BE5F-4533-9CF9-6F6CA1B5FC33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710C-4FBD-A362-4125E27B098C}"/>
                </c:ext>
              </c:extLst>
            </c:dLbl>
            <c:dLbl>
              <c:idx val="2"/>
              <c:layout>
                <c:manualLayout>
                  <c:x val="0.21801618400520739"/>
                  <c:y val="-2.32933619301604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Japanese,</a:t>
                    </a:r>
                    <a:br>
                      <a:rPr lang="en-US"/>
                    </a:br>
                    <a:fld id="{F8967082-EBCD-4D4B-94A4-6B880EDE7F3B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10C-4FBD-A362-4125E27B098C}"/>
                </c:ext>
              </c:extLst>
            </c:dLbl>
            <c:dLbl>
              <c:idx val="3"/>
              <c:layout>
                <c:manualLayout>
                  <c:x val="3.8324278006384243E-3"/>
                  <c:y val="3.12661997594513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Indian,</a:t>
                    </a:r>
                    <a:br>
                      <a:rPr lang="en-US"/>
                    </a:br>
                    <a:fld id="{B590A63C-0C60-4C4D-AA24-4DBEC5B347D9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710C-4FBD-A362-4125E27B098C}"/>
                </c:ext>
              </c:extLst>
            </c:dLbl>
            <c:dLbl>
              <c:idx val="4"/>
              <c:layout>
                <c:manualLayout>
                  <c:x val="-6.3739162476964206E-2"/>
                  <c:y val="-5.621068443239021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Taiwanese,</a:t>
                    </a:r>
                    <a:br>
                      <a:rPr lang="en-US"/>
                    </a:br>
                    <a:fld id="{6297FFDC-68B1-48E9-ADC6-0F5E73D2DE0B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710C-4FBD-A362-4125E27B098C}"/>
                </c:ext>
              </c:extLst>
            </c:dLbl>
            <c:dLbl>
              <c:idx val="5"/>
              <c:layout>
                <c:manualLayout>
                  <c:x val="-6.210539198997056E-2"/>
                  <c:y val="3.957762530561107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Others,</a:t>
                    </a:r>
                    <a:br>
                      <a:rPr lang="en-US"/>
                    </a:br>
                    <a:fld id="{F8F9A71D-8C14-49DD-BB26-44F78F25D6E7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710C-4FBD-A362-4125E27B09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bg2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'Table 6b'!$B$33:$B$38</c:f>
              <c:strCache>
                <c:ptCount val="6"/>
                <c:pt idx="0">
                  <c:v>American</c:v>
                </c:pt>
                <c:pt idx="1">
                  <c:v>Chinese</c:v>
                </c:pt>
                <c:pt idx="2">
                  <c:v>Japanese</c:v>
                </c:pt>
                <c:pt idx="3">
                  <c:v>Indian</c:v>
                </c:pt>
                <c:pt idx="4">
                  <c:v>Taiwanese</c:v>
                </c:pt>
                <c:pt idx="5">
                  <c:v>Others</c:v>
                </c:pt>
              </c:strCache>
            </c:strRef>
          </c:cat>
          <c:val>
            <c:numRef>
              <c:f>'Table 6b'!$C$33:$C$38</c:f>
              <c:numCache>
                <c:formatCode>0.0</c:formatCode>
                <c:ptCount val="6"/>
                <c:pt idx="0">
                  <c:v>22.546306152863529</c:v>
                </c:pt>
                <c:pt idx="1">
                  <c:v>16.861826697892273</c:v>
                </c:pt>
                <c:pt idx="2">
                  <c:v>9.7934852033212678</c:v>
                </c:pt>
                <c:pt idx="3">
                  <c:v>6.0251224185650418</c:v>
                </c:pt>
                <c:pt idx="4">
                  <c:v>5.9612518628912072</c:v>
                </c:pt>
                <c:pt idx="5">
                  <c:v>38.812007664466677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0C-4FBD-A362-4125E27B0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191332653325774"/>
          <c:y val="7.6388775247585139E-2"/>
          <c:w val="0.4392549858128077"/>
          <c:h val="0.748594153762386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shade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A12-4A51-8ABF-FADCAC7941EF}"/>
              </c:ext>
            </c:extLst>
          </c:dPt>
          <c:dPt>
            <c:idx val="1"/>
            <c:bubble3D val="0"/>
            <c:spPr>
              <a:solidFill>
                <a:schemeClr val="accent4">
                  <a:shade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A12-4A51-8ABF-FADCAC7941EF}"/>
              </c:ext>
            </c:extLst>
          </c:dPt>
          <c:dPt>
            <c:idx val="2"/>
            <c:bubble3D val="0"/>
            <c:spPr>
              <a:solidFill>
                <a:schemeClr val="accent4">
                  <a:shade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12-4A51-8ABF-FADCAC7941EF}"/>
              </c:ext>
            </c:extLst>
          </c:dPt>
          <c:dPt>
            <c:idx val="3"/>
            <c:bubble3D val="0"/>
            <c:spPr>
              <a:solidFill>
                <a:schemeClr val="accent4">
                  <a:tint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DA12-4A51-8ABF-FADCAC7941EF}"/>
              </c:ext>
            </c:extLst>
          </c:dPt>
          <c:dPt>
            <c:idx val="4"/>
            <c:bubble3D val="0"/>
            <c:spPr>
              <a:solidFill>
                <a:schemeClr val="accent4">
                  <a:tint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A12-4A51-8ABF-FADCAC7941EF}"/>
              </c:ext>
            </c:extLst>
          </c:dPt>
          <c:dPt>
            <c:idx val="5"/>
            <c:bubble3D val="0"/>
            <c:spPr>
              <a:solidFill>
                <a:schemeClr val="accent4">
                  <a:tint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DA12-4A51-8ABF-FADCAC7941EF}"/>
              </c:ext>
            </c:extLst>
          </c:dPt>
          <c:dLbls>
            <c:dLbl>
              <c:idx val="0"/>
              <c:layout>
                <c:manualLayout>
                  <c:x val="2.5221014009150108E-2"/>
                  <c:y val="-5.17085816627535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American,</a:t>
                    </a:r>
                    <a:br>
                      <a:rPr lang="en-US"/>
                    </a:br>
                    <a:fld id="{EF807EA0-2FE8-47A9-A508-DD9E3C29285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A12-4A51-8ABF-FADCAC7941EF}"/>
                </c:ext>
              </c:extLst>
            </c:dLbl>
            <c:dLbl>
              <c:idx val="1"/>
              <c:layout>
                <c:manualLayout>
                  <c:x val="0.11121053134020047"/>
                  <c:y val="-5.472352657877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Japanese,</a:t>
                    </a:r>
                    <a:br>
                      <a:rPr lang="en-US"/>
                    </a:br>
                    <a:fld id="{C2149251-EB3A-4A1F-8169-609C1BE7824B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DA12-4A51-8ABF-FADCAC7941EF}"/>
                </c:ext>
              </c:extLst>
            </c:dLbl>
            <c:dLbl>
              <c:idx val="2"/>
              <c:layout>
                <c:manualLayout>
                  <c:x val="0.1800615059729882"/>
                  <c:y val="-2.74921945181669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Chinese,</a:t>
                    </a:r>
                    <a:br>
                      <a:rPr lang="en-US"/>
                    </a:br>
                    <a:fld id="{912D64B4-7CCD-4F59-9F2C-98D52EF62053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A12-4A51-8ABF-FADCAC7941EF}"/>
                </c:ext>
              </c:extLst>
            </c:dLbl>
            <c:dLbl>
              <c:idx val="3"/>
              <c:layout>
                <c:manualLayout>
                  <c:x val="-0.12903036950610694"/>
                  <c:y val="-3.29461651917404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Canadian,</a:t>
                    </a:r>
                    <a:br>
                      <a:rPr lang="en-US"/>
                    </a:br>
                    <a:fld id="{2B136718-3549-4A67-B4D0-99811DE81F04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DA12-4A51-8ABF-FADCAC7941EF}"/>
                </c:ext>
              </c:extLst>
            </c:dLbl>
            <c:dLbl>
              <c:idx val="4"/>
              <c:layout>
                <c:manualLayout>
                  <c:x val="-0.10235904834160577"/>
                  <c:y val="-3.862162121485762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Taiwanese,</a:t>
                    </a:r>
                    <a:br>
                      <a:rPr lang="en-US"/>
                    </a:br>
                    <a:fld id="{7C59BC5C-E93B-4303-82FA-07960D7CF7BE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A12-4A51-8ABF-FADCAC7941EF}"/>
                </c:ext>
              </c:extLst>
            </c:dLbl>
            <c:dLbl>
              <c:idx val="5"/>
              <c:layout>
                <c:manualLayout>
                  <c:x val="-8.8108071148281092E-2"/>
                  <c:y val="5.97939618325206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Others,</a:t>
                    </a:r>
                    <a:br>
                      <a:rPr lang="en-US"/>
                    </a:br>
                    <a:fld id="{FA795A4D-8840-45E3-B531-3B6236DF6322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DA12-4A51-8ABF-FADCAC7941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bg2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'Table 6b'!$B$42:$B$47</c:f>
              <c:strCache>
                <c:ptCount val="6"/>
                <c:pt idx="0">
                  <c:v>American</c:v>
                </c:pt>
                <c:pt idx="1">
                  <c:v>Japanese</c:v>
                </c:pt>
                <c:pt idx="2">
                  <c:v>Chinese</c:v>
                </c:pt>
                <c:pt idx="3">
                  <c:v>Canadian</c:v>
                </c:pt>
                <c:pt idx="4">
                  <c:v>Taiwanese</c:v>
                </c:pt>
                <c:pt idx="5">
                  <c:v>Others</c:v>
                </c:pt>
              </c:strCache>
            </c:strRef>
          </c:cat>
          <c:val>
            <c:numRef>
              <c:f>'Table 6b'!$C$42:$C$47</c:f>
              <c:numCache>
                <c:formatCode>0.0</c:formatCode>
                <c:ptCount val="6"/>
                <c:pt idx="0">
                  <c:v>21.875</c:v>
                </c:pt>
                <c:pt idx="1">
                  <c:v>13.750000000000002</c:v>
                </c:pt>
                <c:pt idx="2">
                  <c:v>12.5</c:v>
                </c:pt>
                <c:pt idx="3">
                  <c:v>10.3125</c:v>
                </c:pt>
                <c:pt idx="4">
                  <c:v>5.3125</c:v>
                </c:pt>
                <c:pt idx="5">
                  <c:v>36.25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12-4A51-8ABF-FADCAC794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"/>
          <c:y val="4.6296296296296294E-2"/>
          <c:w val="0.90833333333333344"/>
          <c:h val="0.64635024788568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7'!$C$29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7'!$B$30:$B$33</c:f>
              <c:strCache>
                <c:ptCount val="4"/>
                <c:pt idx="0">
                  <c:v>Tribal</c:v>
                </c:pt>
                <c:pt idx="1">
                  <c:v>Muslim Tradition</c:v>
                </c:pt>
                <c:pt idx="2">
                  <c:v>Roman Catholic Church</c:v>
                </c:pt>
                <c:pt idx="3">
                  <c:v>Civil Ceremony</c:v>
                </c:pt>
              </c:strCache>
            </c:strRef>
          </c:cat>
          <c:val>
            <c:numRef>
              <c:f>'Table 7'!$C$30:$C$33</c:f>
              <c:numCache>
                <c:formatCode>#,##0</c:formatCode>
                <c:ptCount val="4"/>
                <c:pt idx="0">
                  <c:v>0</c:v>
                </c:pt>
                <c:pt idx="1">
                  <c:v>411</c:v>
                </c:pt>
                <c:pt idx="2">
                  <c:v>6982</c:v>
                </c:pt>
                <c:pt idx="3">
                  <c:v>6990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81-4B06-9ADD-B43E845B7B06}"/>
            </c:ext>
          </c:extLst>
        </c:ser>
        <c:ser>
          <c:idx val="1"/>
          <c:order val="1"/>
          <c:tx>
            <c:strRef>
              <c:f>'Table 7'!$D$29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7'!$B$30:$B$33</c:f>
              <c:strCache>
                <c:ptCount val="4"/>
                <c:pt idx="0">
                  <c:v>Tribal</c:v>
                </c:pt>
                <c:pt idx="1">
                  <c:v>Muslim Tradition</c:v>
                </c:pt>
                <c:pt idx="2">
                  <c:v>Roman Catholic Church</c:v>
                </c:pt>
                <c:pt idx="3">
                  <c:v>Civil Ceremony</c:v>
                </c:pt>
              </c:strCache>
            </c:strRef>
          </c:cat>
          <c:val>
            <c:numRef>
              <c:f>'Table 7'!$D$30:$D$33</c:f>
              <c:numCache>
                <c:formatCode>#,##0</c:formatCode>
                <c:ptCount val="4"/>
                <c:pt idx="0">
                  <c:v>1</c:v>
                </c:pt>
                <c:pt idx="1">
                  <c:v>349</c:v>
                </c:pt>
                <c:pt idx="2">
                  <c:v>9432</c:v>
                </c:pt>
                <c:pt idx="3">
                  <c:v>18430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81-4B06-9ADD-B43E845B7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-13"/>
        <c:axId val="762556575"/>
        <c:axId val="762558495"/>
      </c:barChart>
      <c:catAx>
        <c:axId val="76255657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PH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Type of Ceremony</a:t>
                </a:r>
              </a:p>
            </c:rich>
          </c:tx>
          <c:layout>
            <c:manualLayout>
              <c:xMode val="edge"/>
              <c:yMode val="edge"/>
              <c:x val="0.37881933508311455"/>
              <c:y val="0.837670239136774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2558495"/>
        <c:crosses val="autoZero"/>
        <c:auto val="1"/>
        <c:lblAlgn val="ctr"/>
        <c:lblOffset val="100"/>
        <c:noMultiLvlLbl val="0"/>
      </c:catAx>
      <c:valAx>
        <c:axId val="762558495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762556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7911636045494299E-2"/>
          <c:y val="0.16261519393409152"/>
          <c:w val="0.21531649168853892"/>
          <c:h val="7.89964275298920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80810498687664"/>
          <c:y val="3.7857950034009824E-2"/>
          <c:w val="0.59391895013123364"/>
          <c:h val="0.827981339561834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'Table 8'!$C$42</c:f>
              <c:strCache>
                <c:ptCount val="1"/>
                <c:pt idx="0">
                  <c:v>Timely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8'!$B$43:$B$59</c:f>
              <c:strCache>
                <c:ptCount val="17"/>
                <c:pt idx="0">
                  <c:v> City of Caloocan</c:v>
                </c:pt>
                <c:pt idx="1">
                  <c:v> City of Las Piñas</c:v>
                </c:pt>
                <c:pt idx="2">
                  <c:v> City of Makati</c:v>
                </c:pt>
                <c:pt idx="3">
                  <c:v> City of Malabon</c:v>
                </c:pt>
                <c:pt idx="4">
                  <c:v> City of Mandaluyong</c:v>
                </c:pt>
                <c:pt idx="5">
                  <c:v> City of Manila</c:v>
                </c:pt>
                <c:pt idx="6">
                  <c:v> City of Marikina</c:v>
                </c:pt>
                <c:pt idx="7">
                  <c:v> City of Muntinlupa</c:v>
                </c:pt>
                <c:pt idx="8">
                  <c:v> City of Navotas</c:v>
                </c:pt>
                <c:pt idx="9">
                  <c:v> City of Parañaque</c:v>
                </c:pt>
                <c:pt idx="10">
                  <c:v> Pasay City</c:v>
                </c:pt>
                <c:pt idx="11">
                  <c:v> City of Pasig</c:v>
                </c:pt>
                <c:pt idx="12">
                  <c:v> Quezon City</c:v>
                </c:pt>
                <c:pt idx="13">
                  <c:v> City of San Juan</c:v>
                </c:pt>
                <c:pt idx="14">
                  <c:v> City of Taguig</c:v>
                </c:pt>
                <c:pt idx="15">
                  <c:v> City of Valenzuela</c:v>
                </c:pt>
                <c:pt idx="16">
                  <c:v> Pateros</c:v>
                </c:pt>
              </c:strCache>
            </c:strRef>
          </c:cat>
          <c:val>
            <c:numRef>
              <c:f>'Table 8'!$C$43:$C$59</c:f>
              <c:numCache>
                <c:formatCode>#,##0.0</c:formatCode>
                <c:ptCount val="17"/>
                <c:pt idx="0">
                  <c:v>85.826350508111958</c:v>
                </c:pt>
                <c:pt idx="1">
                  <c:v>96.83085147002673</c:v>
                </c:pt>
                <c:pt idx="2">
                  <c:v>99.699398797595194</c:v>
                </c:pt>
                <c:pt idx="3">
                  <c:v>91.721419185282528</c:v>
                </c:pt>
                <c:pt idx="4">
                  <c:v>99.387576552930881</c:v>
                </c:pt>
                <c:pt idx="5">
                  <c:v>99.686625629546725</c:v>
                </c:pt>
                <c:pt idx="6">
                  <c:v>98.786407766990294</c:v>
                </c:pt>
                <c:pt idx="7">
                  <c:v>99.612903225806448</c:v>
                </c:pt>
                <c:pt idx="8">
                  <c:v>100</c:v>
                </c:pt>
                <c:pt idx="9">
                  <c:v>96</c:v>
                </c:pt>
                <c:pt idx="10">
                  <c:v>99.526270456503013</c:v>
                </c:pt>
                <c:pt idx="11">
                  <c:v>97.981943706850771</c:v>
                </c:pt>
                <c:pt idx="12">
                  <c:v>71.519602548871362</c:v>
                </c:pt>
                <c:pt idx="13">
                  <c:v>98.236775818639799</c:v>
                </c:pt>
                <c:pt idx="14">
                  <c:v>99.153094462540707</c:v>
                </c:pt>
                <c:pt idx="15">
                  <c:v>99.46908182386008</c:v>
                </c:pt>
                <c:pt idx="16">
                  <c:v>98.728813559322035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65-478F-92DD-1840CE2DF95D}"/>
            </c:ext>
          </c:extLst>
        </c:ser>
        <c:ser>
          <c:idx val="1"/>
          <c:order val="1"/>
          <c:tx>
            <c:strRef>
              <c:f>'Table 8'!$D$42</c:f>
              <c:strCache>
                <c:ptCount val="1"/>
                <c:pt idx="0">
                  <c:v>Late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8702782152230775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065-478F-92DD-1840CE2DF95D}"/>
                </c:ext>
              </c:extLst>
            </c:dLbl>
            <c:dLbl>
              <c:idx val="1"/>
              <c:layout>
                <c:manualLayout>
                  <c:x val="4.020871391076115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065-478F-92DD-1840CE2DF95D}"/>
                </c:ext>
              </c:extLst>
            </c:dLbl>
            <c:dLbl>
              <c:idx val="3"/>
              <c:layout>
                <c:manualLayout>
                  <c:x val="3.534950131233596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065-478F-92DD-1840CE2DF95D}"/>
                </c:ext>
              </c:extLst>
            </c:dLbl>
            <c:dLbl>
              <c:idx val="6"/>
              <c:layout>
                <c:manualLayout>
                  <c:x val="3.3357690288714104E-2"/>
                  <c:y val="-6.3095854501320999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065-478F-92DD-1840CE2DF95D}"/>
                </c:ext>
              </c:extLst>
            </c:dLbl>
            <c:dLbl>
              <c:idx val="8"/>
              <c:layout>
                <c:manualLayout>
                  <c:x val="3.4021837270341207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065-478F-92DD-1840CE2DF95D}"/>
                </c:ext>
              </c:extLst>
            </c:dLbl>
            <c:dLbl>
              <c:idx val="9"/>
              <c:layout>
                <c:manualLayout>
                  <c:x val="3.9707296587926509E-2"/>
                  <c:y val="-6.3095854501320999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65-478F-92DD-1840CE2DF95D}"/>
                </c:ext>
              </c:extLst>
            </c:dLbl>
            <c:dLbl>
              <c:idx val="10"/>
              <c:layout>
                <c:manualLayout>
                  <c:x val="2.767664041994750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65-478F-92DD-1840CE2DF95D}"/>
                </c:ext>
              </c:extLst>
            </c:dLbl>
            <c:dLbl>
              <c:idx val="12"/>
              <c:layout>
                <c:manualLayout>
                  <c:x val="5.137700787401575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65-478F-92DD-1840CE2DF95D}"/>
                </c:ext>
              </c:extLst>
            </c:dLbl>
            <c:dLbl>
              <c:idx val="14"/>
              <c:layout>
                <c:manualLayout>
                  <c:x val="3.3707926509186352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65-478F-92DD-1840CE2DF9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8'!$B$43:$B$59</c:f>
              <c:strCache>
                <c:ptCount val="17"/>
                <c:pt idx="0">
                  <c:v> City of Caloocan</c:v>
                </c:pt>
                <c:pt idx="1">
                  <c:v> City of Las Piñas</c:v>
                </c:pt>
                <c:pt idx="2">
                  <c:v> City of Makati</c:v>
                </c:pt>
                <c:pt idx="3">
                  <c:v> City of Malabon</c:v>
                </c:pt>
                <c:pt idx="4">
                  <c:v> City of Mandaluyong</c:v>
                </c:pt>
                <c:pt idx="5">
                  <c:v> City of Manila</c:v>
                </c:pt>
                <c:pt idx="6">
                  <c:v> City of Marikina</c:v>
                </c:pt>
                <c:pt idx="7">
                  <c:v> City of Muntinlupa</c:v>
                </c:pt>
                <c:pt idx="8">
                  <c:v> City of Navotas</c:v>
                </c:pt>
                <c:pt idx="9">
                  <c:v> City of Parañaque</c:v>
                </c:pt>
                <c:pt idx="10">
                  <c:v> Pasay City</c:v>
                </c:pt>
                <c:pt idx="11">
                  <c:v> City of Pasig</c:v>
                </c:pt>
                <c:pt idx="12">
                  <c:v> Quezon City</c:v>
                </c:pt>
                <c:pt idx="13">
                  <c:v> City of San Juan</c:v>
                </c:pt>
                <c:pt idx="14">
                  <c:v> City of Taguig</c:v>
                </c:pt>
                <c:pt idx="15">
                  <c:v> City of Valenzuela</c:v>
                </c:pt>
                <c:pt idx="16">
                  <c:v> Pateros</c:v>
                </c:pt>
              </c:strCache>
            </c:strRef>
          </c:cat>
          <c:val>
            <c:numRef>
              <c:f>'Table 8'!$D$43:$D$59</c:f>
              <c:numCache>
                <c:formatCode>0.0</c:formatCode>
                <c:ptCount val="17"/>
                <c:pt idx="0">
                  <c:v>14.173649491888037</c:v>
                </c:pt>
                <c:pt idx="1">
                  <c:v>3.1691485299732722</c:v>
                </c:pt>
                <c:pt idx="2">
                  <c:v>0.30060120240480964</c:v>
                </c:pt>
                <c:pt idx="3">
                  <c:v>8.2785808147174773</c:v>
                </c:pt>
                <c:pt idx="4">
                  <c:v>0.61242344706911633</c:v>
                </c:pt>
                <c:pt idx="5">
                  <c:v>0.31337437045327365</c:v>
                </c:pt>
                <c:pt idx="6">
                  <c:v>1.2135922330097086</c:v>
                </c:pt>
                <c:pt idx="7">
                  <c:v>0.38709677419354838</c:v>
                </c:pt>
                <c:pt idx="8">
                  <c:v>0</c:v>
                </c:pt>
                <c:pt idx="9">
                  <c:v>4</c:v>
                </c:pt>
                <c:pt idx="10">
                  <c:v>0.47372954349698532</c:v>
                </c:pt>
                <c:pt idx="11">
                  <c:v>2.0180562931492299</c:v>
                </c:pt>
                <c:pt idx="12">
                  <c:v>28.480397451128631</c:v>
                </c:pt>
                <c:pt idx="13">
                  <c:v>1.7632241813602016</c:v>
                </c:pt>
                <c:pt idx="14">
                  <c:v>0.84690553745928343</c:v>
                </c:pt>
                <c:pt idx="15">
                  <c:v>0.53091817613991255</c:v>
                </c:pt>
                <c:pt idx="16">
                  <c:v>1.2711864406779663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65-478F-92DD-1840CE2DF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707309279"/>
        <c:axId val="707305439"/>
      </c:barChart>
      <c:catAx>
        <c:axId val="70730927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PH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Place of Occurrence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7305439"/>
        <c:crosses val="autoZero"/>
        <c:auto val="1"/>
        <c:lblAlgn val="ctr"/>
        <c:lblOffset val="100"/>
        <c:noMultiLvlLbl val="0"/>
      </c:catAx>
      <c:valAx>
        <c:axId val="707305439"/>
        <c:scaling>
          <c:orientation val="minMax"/>
          <c:max val="100"/>
          <c:min val="0"/>
        </c:scaling>
        <c:delete val="1"/>
        <c:axPos val="b"/>
        <c:numFmt formatCode="#,##0.0" sourceLinked="1"/>
        <c:majorTickMark val="none"/>
        <c:minorTickMark val="none"/>
        <c:tickLblPos val="nextTo"/>
        <c:crossAx val="707309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042812946055856"/>
          <c:y val="0.8756118818484655"/>
          <c:w val="0.19914374107888289"/>
          <c:h val="5.51865866726023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5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7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9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27</xdr:row>
      <xdr:rowOff>52387</xdr:rowOff>
    </xdr:from>
    <xdr:to>
      <xdr:col>5</xdr:col>
      <xdr:colOff>714375</xdr:colOff>
      <xdr:row>41</xdr:row>
      <xdr:rowOff>128587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BB516A-B7D5-95A0-0421-16AD1127A8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733426</xdr:colOff>
      <xdr:row>27</xdr:row>
      <xdr:rowOff>9524</xdr:rowOff>
    </xdr:from>
    <xdr:to>
      <xdr:col>11</xdr:col>
      <xdr:colOff>714375</xdr:colOff>
      <xdr:row>41</xdr:row>
      <xdr:rowOff>133349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F1CB9A-EEC8-5868-472B-4FE653610A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0.09459</cdr:x>
      <cdr:y>0.76279</cdr:y>
    </cdr:from>
    <cdr:to>
      <cdr:x>0.99189</cdr:x>
      <cdr:y>0.83659</cdr:y>
    </cdr:to>
    <cdr:sp macro="" textlink="">
      <cdr:nvSpPr>
        <cdr:cNvPr id="3" name="TextBox 7">
          <a:extLst xmlns:a="http://schemas.openxmlformats.org/drawingml/2006/main">
            <a:ext uri="{FF2B5EF4-FFF2-40B4-BE49-F238E27FC236}">
              <a16:creationId xmlns:a16="http://schemas.microsoft.com/office/drawing/2014/main" id="{80064599-1BF2-B4DE-C255-66630D6A5126}"/>
            </a:ext>
          </a:extLst>
        </cdr:cNvPr>
        <cdr:cNvSpPr txBox="1"/>
      </cdr:nvSpPr>
      <cdr:spPr>
        <a:xfrm xmlns:a="http://schemas.openxmlformats.org/drawingml/2006/main">
          <a:off x="444169" y="2128815"/>
          <a:ext cx="4213555" cy="20596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7000"/>
            </a:lnSpc>
            <a:spcAft>
              <a:spcPts val="800"/>
            </a:spcAft>
          </a:pPr>
          <a:r>
            <a:rPr lang="en-PH" sz="6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2013-2014     2014-2015     2015-2016   2016-2017    2017-2018    2018-2019    2019-2020     2020-2021     2021-2022</a:t>
          </a:r>
          <a:endParaRPr lang="en-PH" sz="1100">
            <a:solidFill>
              <a:sysClr val="windowText" lastClr="000000"/>
            </a:solidFill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86261</xdr:colOff>
      <xdr:row>63</xdr:row>
      <xdr:rowOff>53856</xdr:rowOff>
    </xdr:from>
    <xdr:to>
      <xdr:col>12</xdr:col>
      <xdr:colOff>269875</xdr:colOff>
      <xdr:row>85</xdr:row>
      <xdr:rowOff>5691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83273FF-E7AB-04A9-AC39-BD538F4736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614362</xdr:colOff>
      <xdr:row>32</xdr:row>
      <xdr:rowOff>195261</xdr:rowOff>
    </xdr:from>
    <xdr:to>
      <xdr:col>14</xdr:col>
      <xdr:colOff>180975</xdr:colOff>
      <xdr:row>52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2584C8-0005-6DF9-27A9-99B665FA49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793780</xdr:colOff>
      <xdr:row>33</xdr:row>
      <xdr:rowOff>71436</xdr:rowOff>
    </xdr:from>
    <xdr:to>
      <xdr:col>12</xdr:col>
      <xdr:colOff>98365</xdr:colOff>
      <xdr:row>49</xdr:row>
      <xdr:rowOff>62900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829D096-07F8-35CB-687B-A7FBCFE17E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447772</xdr:colOff>
      <xdr:row>28</xdr:row>
      <xdr:rowOff>18758</xdr:rowOff>
    </xdr:from>
    <xdr:to>
      <xdr:col>10</xdr:col>
      <xdr:colOff>285847</xdr:colOff>
      <xdr:row>42</xdr:row>
      <xdr:rowOff>94958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26AEDFC-1F66-395C-2DBD-0F73573B64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433573</xdr:colOff>
      <xdr:row>43</xdr:row>
      <xdr:rowOff>128950</xdr:rowOff>
    </xdr:from>
    <xdr:to>
      <xdr:col>10</xdr:col>
      <xdr:colOff>281950</xdr:colOff>
      <xdr:row>57</xdr:row>
      <xdr:rowOff>150722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0C3C3F4-7C5A-4443-C5CE-2E6821674B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804862</xdr:colOff>
      <xdr:row>24</xdr:row>
      <xdr:rowOff>90487</xdr:rowOff>
    </xdr:from>
    <xdr:to>
      <xdr:col>11</xdr:col>
      <xdr:colOff>347662</xdr:colOff>
      <xdr:row>38</xdr:row>
      <xdr:rowOff>166687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B2FCD3-B71E-F8CB-EDF2-21D7DF80DB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710855</xdr:colOff>
      <xdr:row>39</xdr:row>
      <xdr:rowOff>4762</xdr:rowOff>
    </xdr:from>
    <xdr:to>
      <xdr:col>10</xdr:col>
      <xdr:colOff>291548</xdr:colOff>
      <xdr:row>58</xdr:row>
      <xdr:rowOff>55701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9AC4F03-893C-3AB8-970D-9E2BAD5167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A669D-1610-47CE-8386-9FAD3838C3A8}">
  <dimension ref="A3:L46"/>
  <sheetViews>
    <sheetView zoomScaleNormal="100" workbookViewId="0">
      <selection activeCell="G7" sqref="G7"/>
    </sheetView>
  </sheetViews>
  <sheetFormatPr defaultRowHeight="15" x14ac:dyDescent="0.25"/>
  <cols>
    <col min="1" max="1" width="8.42578125" customWidth="1"/>
    <col min="2" max="2" width="15.140625" customWidth="1"/>
    <col min="3" max="12" width="14.140625" customWidth="1"/>
  </cols>
  <sheetData>
    <row r="3" spans="1:12" ht="15.75" x14ac:dyDescent="0.25">
      <c r="A3" s="1" t="s">
        <v>137</v>
      </c>
      <c r="B3" s="2"/>
      <c r="C3" s="3"/>
      <c r="D3" s="3"/>
      <c r="E3" s="4"/>
      <c r="F3" s="3"/>
      <c r="G3" s="3"/>
      <c r="H3" s="3"/>
      <c r="I3" s="3"/>
      <c r="J3" s="3"/>
      <c r="K3" s="3"/>
      <c r="L3" s="3"/>
    </row>
    <row r="4" spans="1:12" ht="15.75" thickBo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7.25" customHeight="1" thickBot="1" x14ac:dyDescent="0.3">
      <c r="A5" s="49"/>
      <c r="B5" s="49"/>
      <c r="C5" s="50">
        <v>2013</v>
      </c>
      <c r="D5" s="50">
        <v>2014</v>
      </c>
      <c r="E5" s="50">
        <v>2015</v>
      </c>
      <c r="F5" s="50">
        <v>2016</v>
      </c>
      <c r="G5" s="50">
        <v>2017</v>
      </c>
      <c r="H5" s="50">
        <v>2018</v>
      </c>
      <c r="I5" s="50">
        <v>2019</v>
      </c>
      <c r="J5" s="50">
        <v>2020</v>
      </c>
      <c r="K5" s="50">
        <v>2021</v>
      </c>
      <c r="L5" s="50">
        <v>2022</v>
      </c>
    </row>
    <row r="6" spans="1:12" ht="9" customHeight="1" thickTop="1" x14ac:dyDescent="0.25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x14ac:dyDescent="0.25">
      <c r="A7" s="94" t="s">
        <v>0</v>
      </c>
      <c r="B7" s="94"/>
      <c r="C7" s="8">
        <v>57121</v>
      </c>
      <c r="D7" s="8">
        <v>60238</v>
      </c>
      <c r="E7" s="8">
        <v>57965</v>
      </c>
      <c r="F7" s="8">
        <v>53153</v>
      </c>
      <c r="G7" s="8">
        <v>55570</v>
      </c>
      <c r="H7" s="8">
        <v>58018</v>
      </c>
      <c r="I7" s="8">
        <v>53596</v>
      </c>
      <c r="J7" s="8">
        <v>32689</v>
      </c>
      <c r="K7" s="8">
        <v>41025</v>
      </c>
      <c r="L7" s="8">
        <v>54629</v>
      </c>
    </row>
    <row r="8" spans="1:12" x14ac:dyDescent="0.25">
      <c r="A8" s="95" t="s">
        <v>1</v>
      </c>
      <c r="B8" s="95"/>
      <c r="C8" s="10"/>
      <c r="D8" s="10">
        <f t="shared" ref="D8:L8" si="0">(D7-C7)/C7*100</f>
        <v>5.4568372402443934</v>
      </c>
      <c r="E8" s="10">
        <f t="shared" si="0"/>
        <v>-3.7733656495899597</v>
      </c>
      <c r="F8" s="10">
        <f t="shared" si="0"/>
        <v>-8.3015612869835245</v>
      </c>
      <c r="G8" s="10">
        <f t="shared" si="0"/>
        <v>4.547250390382481</v>
      </c>
      <c r="H8" s="10">
        <f t="shared" si="0"/>
        <v>4.405254633795213</v>
      </c>
      <c r="I8" s="10">
        <f t="shared" si="0"/>
        <v>-7.6217725533455143</v>
      </c>
      <c r="J8" s="10">
        <f t="shared" si="0"/>
        <v>-39.008508097619227</v>
      </c>
      <c r="K8" s="10">
        <f t="shared" si="0"/>
        <v>25.500933035577717</v>
      </c>
      <c r="L8" s="10">
        <f t="shared" si="0"/>
        <v>33.160268129189518</v>
      </c>
    </row>
    <row r="9" spans="1:12" x14ac:dyDescent="0.25">
      <c r="A9" s="9" t="s">
        <v>2</v>
      </c>
      <c r="B9" s="9"/>
      <c r="C9" s="11">
        <f>C7/365</f>
        <v>156.49589041095891</v>
      </c>
      <c r="D9" s="11">
        <f>D7/365</f>
        <v>165.03561643835616</v>
      </c>
      <c r="E9" s="11">
        <f>E7/365</f>
        <v>158.8082191780822</v>
      </c>
      <c r="F9" s="11">
        <f>F7/366</f>
        <v>145.22677595628414</v>
      </c>
      <c r="G9" s="11">
        <f>G7/365</f>
        <v>152.24657534246575</v>
      </c>
      <c r="H9" s="11">
        <f>H7/365</f>
        <v>158.95342465753424</v>
      </c>
      <c r="I9" s="11">
        <f>I7/365</f>
        <v>146.83835616438355</v>
      </c>
      <c r="J9" s="11">
        <f>J7/366</f>
        <v>89.314207650273218</v>
      </c>
      <c r="K9" s="11">
        <f>K7/365</f>
        <v>112.39726027397261</v>
      </c>
      <c r="L9" s="11">
        <f>L7/365</f>
        <v>149.66849315068492</v>
      </c>
    </row>
    <row r="10" spans="1:12" x14ac:dyDescent="0.25">
      <c r="A10" s="9" t="s">
        <v>3</v>
      </c>
      <c r="B10" s="9"/>
      <c r="C10" s="16">
        <f t="shared" ref="C10:K10" si="1">C9/24</f>
        <v>6.5206621004566214</v>
      </c>
      <c r="D10" s="16">
        <f t="shared" si="1"/>
        <v>6.8764840182648399</v>
      </c>
      <c r="E10" s="16">
        <f t="shared" si="1"/>
        <v>6.6170091324200913</v>
      </c>
      <c r="F10" s="16">
        <f t="shared" si="1"/>
        <v>6.0511156648451729</v>
      </c>
      <c r="G10" s="16">
        <f t="shared" si="1"/>
        <v>6.3436073059360725</v>
      </c>
      <c r="H10" s="16">
        <f t="shared" si="1"/>
        <v>6.6230593607305934</v>
      </c>
      <c r="I10" s="16">
        <f t="shared" si="1"/>
        <v>6.1182648401826478</v>
      </c>
      <c r="J10" s="16">
        <f t="shared" si="1"/>
        <v>3.7214253187613839</v>
      </c>
      <c r="K10" s="16">
        <f t="shared" si="1"/>
        <v>4.6832191780821919</v>
      </c>
      <c r="L10" s="16">
        <f t="shared" ref="L10" si="2">L9/24</f>
        <v>6.2361872146118715</v>
      </c>
    </row>
    <row r="11" spans="1:12" hidden="1" x14ac:dyDescent="0.25">
      <c r="A11" s="95" t="s">
        <v>6</v>
      </c>
      <c r="B11" s="95"/>
      <c r="C11" s="16"/>
      <c r="D11" s="16"/>
      <c r="E11" s="16">
        <f t="shared" ref="E11:L11" si="3">(E7/F25)*1000</f>
        <v>4.4360408092795565</v>
      </c>
      <c r="F11" s="16">
        <f t="shared" si="3"/>
        <v>4.0070698363074317</v>
      </c>
      <c r="G11" s="16">
        <f t="shared" si="3"/>
        <v>4.1304619450068047</v>
      </c>
      <c r="H11" s="16">
        <f t="shared" si="3"/>
        <v>4.2555479346201484</v>
      </c>
      <c r="I11" s="16">
        <f t="shared" si="3"/>
        <v>3.8824582083030537</v>
      </c>
      <c r="J11" s="16">
        <f t="shared" si="3"/>
        <v>2.3405755442971232</v>
      </c>
      <c r="K11" s="16">
        <f t="shared" si="3"/>
        <v>2.9057263384455467</v>
      </c>
      <c r="L11" s="16" t="e">
        <f t="shared" si="3"/>
        <v>#DIV/0!</v>
      </c>
    </row>
    <row r="12" spans="1:12" ht="9" customHeight="1" thickBot="1" x14ac:dyDescent="0.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0.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 customHeight="1" x14ac:dyDescent="0.25">
      <c r="A14" s="13" t="s">
        <v>4</v>
      </c>
      <c r="B14" s="96" t="s">
        <v>16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1:12" ht="12.75" customHeight="1" x14ac:dyDescent="0.25">
      <c r="A15" s="15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</row>
    <row r="16" spans="1:12" ht="12.75" customHeight="1" x14ac:dyDescent="0.25">
      <c r="A16" s="15" t="s">
        <v>5</v>
      </c>
      <c r="B16" s="96" t="s">
        <v>139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</row>
    <row r="17" spans="1:12" ht="12.75" customHeight="1" x14ac:dyDescent="0.25">
      <c r="A17" s="15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</row>
    <row r="19" spans="1:12" x14ac:dyDescent="0.25">
      <c r="C19" t="s">
        <v>126</v>
      </c>
      <c r="D19" t="s">
        <v>127</v>
      </c>
    </row>
    <row r="20" spans="1:12" x14ac:dyDescent="0.25">
      <c r="C20" s="76">
        <f>(L7-C7)/C7*100</f>
        <v>-4.3626687207857007</v>
      </c>
      <c r="D20" s="76">
        <f>(L7-K7)/K7*100</f>
        <v>33.160268129189518</v>
      </c>
    </row>
    <row r="23" spans="1:12" ht="15.75" thickBot="1" x14ac:dyDescent="0.3">
      <c r="C23" t="s">
        <v>7</v>
      </c>
    </row>
    <row r="24" spans="1:12" ht="15.75" thickBot="1" x14ac:dyDescent="0.3">
      <c r="C24" s="5">
        <v>2013</v>
      </c>
      <c r="D24" s="5">
        <v>2014</v>
      </c>
      <c r="E24" s="5">
        <v>2015</v>
      </c>
      <c r="F24" s="5">
        <v>2016</v>
      </c>
      <c r="G24" s="5">
        <v>2017</v>
      </c>
      <c r="H24" s="5">
        <v>2018</v>
      </c>
      <c r="I24" s="5">
        <v>2019</v>
      </c>
      <c r="J24" s="5">
        <v>2020</v>
      </c>
      <c r="K24" s="5">
        <v>2021</v>
      </c>
      <c r="L24" s="5">
        <v>2022</v>
      </c>
    </row>
    <row r="25" spans="1:12" x14ac:dyDescent="0.25">
      <c r="C25" s="8"/>
      <c r="D25" s="8"/>
      <c r="E25" s="8">
        <v>12859211</v>
      </c>
      <c r="F25" s="8">
        <v>13066832</v>
      </c>
      <c r="G25" s="8">
        <v>13264805</v>
      </c>
      <c r="H25" s="8">
        <v>13453701</v>
      </c>
      <c r="I25" s="8">
        <v>13633497</v>
      </c>
      <c r="J25" s="8">
        <v>13804656</v>
      </c>
      <c r="K25" s="8">
        <v>13966223</v>
      </c>
      <c r="L25" s="8">
        <v>14118673</v>
      </c>
    </row>
    <row r="45" spans="3:11" x14ac:dyDescent="0.25">
      <c r="C45" t="s">
        <v>8</v>
      </c>
      <c r="D45" t="s">
        <v>9</v>
      </c>
      <c r="E45" t="s">
        <v>10</v>
      </c>
      <c r="F45" t="s">
        <v>11</v>
      </c>
      <c r="G45" t="s">
        <v>12</v>
      </c>
      <c r="H45" t="s">
        <v>13</v>
      </c>
      <c r="I45" t="s">
        <v>14</v>
      </c>
      <c r="J45" t="s">
        <v>15</v>
      </c>
      <c r="K45" t="s">
        <v>138</v>
      </c>
    </row>
    <row r="46" spans="3:11" x14ac:dyDescent="0.25">
      <c r="C46" s="17">
        <f t="shared" ref="C46:J46" si="4">D8</f>
        <v>5.4568372402443934</v>
      </c>
      <c r="D46" s="17">
        <f t="shared" si="4"/>
        <v>-3.7733656495899597</v>
      </c>
      <c r="E46" s="17">
        <f t="shared" si="4"/>
        <v>-8.3015612869835245</v>
      </c>
      <c r="F46" s="17">
        <f t="shared" si="4"/>
        <v>4.547250390382481</v>
      </c>
      <c r="G46" s="17">
        <f t="shared" si="4"/>
        <v>4.405254633795213</v>
      </c>
      <c r="H46" s="17">
        <f t="shared" si="4"/>
        <v>-7.6217725533455143</v>
      </c>
      <c r="I46" s="17">
        <f t="shared" si="4"/>
        <v>-39.008508097619227</v>
      </c>
      <c r="J46" s="17">
        <f t="shared" si="4"/>
        <v>25.500933035577717</v>
      </c>
      <c r="K46" s="17">
        <f>L8</f>
        <v>33.160268129189518</v>
      </c>
    </row>
  </sheetData>
  <mergeCells count="5">
    <mergeCell ref="A7:B7"/>
    <mergeCell ref="A8:B8"/>
    <mergeCell ref="A11:B11"/>
    <mergeCell ref="B14:L15"/>
    <mergeCell ref="B16:L17"/>
  </mergeCells>
  <pageMargins left="0.59055118110236227" right="0.59055118110236227" top="2.1259842519685042" bottom="0.74803149606299213" header="0.31496062992125984" footer="0.31496062992125984"/>
  <pageSetup paperSize="9" scale="81" orientation="landscape" r:id="rId1"/>
  <ignoredErrors>
    <ignoredError sqref="F9 J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36E80-0275-4015-AAF9-2D0B25BBB194}">
  <dimension ref="A4:K121"/>
  <sheetViews>
    <sheetView zoomScale="98" zoomScaleNormal="98" workbookViewId="0">
      <selection activeCell="K36" sqref="K36"/>
    </sheetView>
  </sheetViews>
  <sheetFormatPr defaultRowHeight="15" x14ac:dyDescent="0.25"/>
  <cols>
    <col min="2" max="2" width="27.42578125" customWidth="1"/>
    <col min="3" max="6" width="14.85546875" customWidth="1"/>
    <col min="7" max="12" width="13" customWidth="1"/>
  </cols>
  <sheetData>
    <row r="4" spans="1:9" ht="35.25" customHeight="1" x14ac:dyDescent="0.25">
      <c r="A4" s="97" t="s">
        <v>151</v>
      </c>
      <c r="B4" s="97"/>
      <c r="C4" s="97"/>
      <c r="D4" s="97"/>
      <c r="E4" s="97"/>
      <c r="F4" s="97"/>
      <c r="G4" s="97"/>
      <c r="H4" s="97"/>
      <c r="I4" s="38"/>
    </row>
    <row r="5" spans="1:9" ht="15.75" thickBot="1" x14ac:dyDescent="0.3">
      <c r="A5" s="3"/>
      <c r="B5" s="3"/>
      <c r="C5" s="18"/>
      <c r="D5" s="18"/>
      <c r="E5" s="18"/>
      <c r="F5" s="18"/>
      <c r="G5" s="18"/>
      <c r="H5" s="18"/>
      <c r="I5" s="3"/>
    </row>
    <row r="6" spans="1:9" ht="9" customHeight="1" x14ac:dyDescent="0.25">
      <c r="A6" s="19"/>
      <c r="B6" s="20"/>
      <c r="C6" s="100"/>
      <c r="D6" s="100"/>
      <c r="E6" s="100"/>
      <c r="F6" s="100"/>
      <c r="G6" s="100"/>
      <c r="H6" s="100"/>
      <c r="I6" s="34"/>
    </row>
    <row r="7" spans="1:9" ht="15" customHeight="1" x14ac:dyDescent="0.25">
      <c r="A7" s="99" t="s">
        <v>17</v>
      </c>
      <c r="B7" s="99"/>
      <c r="C7" s="102" t="s">
        <v>140</v>
      </c>
      <c r="D7" s="102"/>
      <c r="E7" s="102" t="s">
        <v>41</v>
      </c>
      <c r="F7" s="102"/>
      <c r="G7" s="98" t="s">
        <v>1</v>
      </c>
      <c r="H7" s="101" t="s">
        <v>42</v>
      </c>
    </row>
    <row r="8" spans="1:9" ht="25.5" customHeight="1" x14ac:dyDescent="0.25">
      <c r="A8" s="99"/>
      <c r="B8" s="99"/>
      <c r="C8" s="62" t="s">
        <v>0</v>
      </c>
      <c r="D8" s="62" t="s">
        <v>39</v>
      </c>
      <c r="E8" s="62" t="s">
        <v>40</v>
      </c>
      <c r="F8" s="62" t="s">
        <v>39</v>
      </c>
      <c r="G8" s="98"/>
      <c r="H8" s="101"/>
    </row>
    <row r="9" spans="1:9" ht="7.5" customHeight="1" thickBot="1" x14ac:dyDescent="0.3">
      <c r="A9" s="45"/>
      <c r="B9" s="45"/>
      <c r="C9" s="47"/>
      <c r="D9" s="47"/>
      <c r="E9" s="47"/>
      <c r="F9" s="47"/>
      <c r="G9" s="47"/>
      <c r="H9" s="48"/>
    </row>
    <row r="10" spans="1:9" ht="9" customHeight="1" thickTop="1" x14ac:dyDescent="0.25">
      <c r="A10" s="23"/>
      <c r="B10" s="23"/>
      <c r="C10" s="24"/>
      <c r="D10" s="24"/>
      <c r="E10" s="24"/>
      <c r="F10" s="24"/>
      <c r="G10" s="24"/>
      <c r="H10" s="15"/>
    </row>
    <row r="11" spans="1:9" hidden="1" x14ac:dyDescent="0.25">
      <c r="A11" s="25" t="s">
        <v>20</v>
      </c>
      <c r="B11" s="15"/>
      <c r="C11" s="36">
        <v>449428</v>
      </c>
      <c r="D11" s="27">
        <v>100</v>
      </c>
      <c r="E11" s="36">
        <v>356839</v>
      </c>
      <c r="F11" s="27">
        <v>100</v>
      </c>
      <c r="G11" s="28">
        <f>(C11-E11)/E11*100</f>
        <v>25.946995703944914</v>
      </c>
      <c r="H11" s="43">
        <f>(C11/I43)*1000</f>
        <v>4.0281340914740325</v>
      </c>
    </row>
    <row r="12" spans="1:9" x14ac:dyDescent="0.25">
      <c r="A12" s="15"/>
      <c r="B12" s="15" t="s">
        <v>21</v>
      </c>
      <c r="C12" s="36">
        <f>SUM(C13:C29)</f>
        <v>54629</v>
      </c>
      <c r="D12" s="27">
        <f>(C12/C11)*100</f>
        <v>12.155228423685218</v>
      </c>
      <c r="E12" s="37">
        <f>SUM(E13:E29)</f>
        <v>41025</v>
      </c>
      <c r="F12" s="27">
        <f>(E12/E11)*100</f>
        <v>11.496781461667586</v>
      </c>
      <c r="G12" s="28">
        <f>(C12-E12)/E12*100</f>
        <v>33.160268129189518</v>
      </c>
      <c r="H12" s="28">
        <f>(C12/I44)*1000</f>
        <v>3.8692729833745707</v>
      </c>
    </row>
    <row r="13" spans="1:9" x14ac:dyDescent="0.25">
      <c r="A13" s="15"/>
      <c r="B13" s="15" t="s">
        <v>22</v>
      </c>
      <c r="C13" s="36">
        <v>5609</v>
      </c>
      <c r="D13" s="27">
        <f>(C13/$C$12)*100</f>
        <v>10.267440370499186</v>
      </c>
      <c r="E13" s="36">
        <v>3780</v>
      </c>
      <c r="F13" s="27">
        <f>(E13/$E$12)*100</f>
        <v>9.2138939670932363</v>
      </c>
      <c r="G13" s="28">
        <f t="shared" ref="G13:G29" si="0">(C13-E13)/E13*100</f>
        <v>48.386243386243386</v>
      </c>
      <c r="H13" s="29">
        <f>(C13/I45)*1000</f>
        <v>3.3388753067878163</v>
      </c>
    </row>
    <row r="14" spans="1:9" x14ac:dyDescent="0.25">
      <c r="A14" s="15"/>
      <c r="B14" s="15" t="s">
        <v>23</v>
      </c>
      <c r="C14" s="36">
        <v>2619</v>
      </c>
      <c r="D14" s="27">
        <f t="shared" ref="D14:D29" si="1">(C14/$C$12)*100</f>
        <v>4.7941569496055205</v>
      </c>
      <c r="E14" s="36">
        <v>1813</v>
      </c>
      <c r="F14" s="27">
        <f t="shared" ref="F14:F29" si="2">(E14/$E$12)*100</f>
        <v>4.419256550883607</v>
      </c>
      <c r="G14" s="28">
        <f>(C14-E14)/E14*100</f>
        <v>44.456701599558741</v>
      </c>
      <c r="H14" s="29">
        <f t="shared" ref="H14:H28" si="3">(C14/I46)*1000</f>
        <v>4.1513967968145673</v>
      </c>
    </row>
    <row r="15" spans="1:9" x14ac:dyDescent="0.25">
      <c r="A15" s="15"/>
      <c r="B15" s="15" t="s">
        <v>24</v>
      </c>
      <c r="C15" s="36">
        <v>1996</v>
      </c>
      <c r="D15" s="27">
        <f t="shared" si="1"/>
        <v>3.6537370261216569</v>
      </c>
      <c r="E15" s="36">
        <v>1729</v>
      </c>
      <c r="F15" s="27">
        <f t="shared" si="2"/>
        <v>4.2145033516148693</v>
      </c>
      <c r="G15" s="28">
        <f t="shared" si="0"/>
        <v>15.442452284557548</v>
      </c>
      <c r="H15" s="29">
        <f t="shared" si="3"/>
        <v>3.0418668162200384</v>
      </c>
    </row>
    <row r="16" spans="1:9" x14ac:dyDescent="0.25">
      <c r="A16" s="15"/>
      <c r="B16" s="15" t="s">
        <v>25</v>
      </c>
      <c r="C16" s="36">
        <v>761</v>
      </c>
      <c r="D16" s="27">
        <f t="shared" si="1"/>
        <v>1.3930330044481869</v>
      </c>
      <c r="E16" s="36">
        <v>557</v>
      </c>
      <c r="F16" s="27">
        <f t="shared" si="2"/>
        <v>1.3577087141986595</v>
      </c>
      <c r="G16" s="28">
        <f t="shared" si="0"/>
        <v>36.624775583482943</v>
      </c>
      <c r="H16" s="29">
        <f t="shared" si="3"/>
        <v>2.0256655282834544</v>
      </c>
    </row>
    <row r="17" spans="1:9" x14ac:dyDescent="0.25">
      <c r="A17" s="15"/>
      <c r="B17" s="15" t="s">
        <v>26</v>
      </c>
      <c r="C17" s="36">
        <v>1143</v>
      </c>
      <c r="D17" s="27">
        <f t="shared" si="1"/>
        <v>2.092295301030588</v>
      </c>
      <c r="E17" s="36">
        <v>893</v>
      </c>
      <c r="F17" s="27">
        <f t="shared" si="2"/>
        <v>2.1767215112736138</v>
      </c>
      <c r="G17" s="28">
        <f t="shared" si="0"/>
        <v>27.995520716685331</v>
      </c>
      <c r="H17" s="29">
        <f t="shared" si="3"/>
        <v>2.4466625425169162</v>
      </c>
    </row>
    <row r="18" spans="1:9" x14ac:dyDescent="0.25">
      <c r="A18" s="15"/>
      <c r="B18" s="15" t="s">
        <v>27</v>
      </c>
      <c r="C18" s="36">
        <v>8935</v>
      </c>
      <c r="D18" s="27">
        <f t="shared" si="1"/>
        <v>16.35578172765381</v>
      </c>
      <c r="E18" s="36">
        <v>7899</v>
      </c>
      <c r="F18" s="27">
        <f t="shared" si="2"/>
        <v>19.254113345521024</v>
      </c>
      <c r="G18" s="28">
        <f t="shared" si="0"/>
        <v>13.115584251171034</v>
      </c>
      <c r="H18" s="29">
        <f t="shared" si="3"/>
        <v>4.6542470069050585</v>
      </c>
    </row>
    <row r="19" spans="1:9" x14ac:dyDescent="0.25">
      <c r="A19" s="15"/>
      <c r="B19" s="15" t="s">
        <v>28</v>
      </c>
      <c r="C19" s="36">
        <v>1648</v>
      </c>
      <c r="D19" s="27">
        <f t="shared" si="1"/>
        <v>3.0167127349942335</v>
      </c>
      <c r="E19" s="36">
        <v>1460</v>
      </c>
      <c r="F19" s="27">
        <f t="shared" si="2"/>
        <v>3.5588056063375992</v>
      </c>
      <c r="G19" s="28">
        <f t="shared" si="0"/>
        <v>12.876712328767123</v>
      </c>
      <c r="H19" s="29">
        <f t="shared" si="3"/>
        <v>3.4073240927586093</v>
      </c>
    </row>
    <row r="20" spans="1:9" x14ac:dyDescent="0.25">
      <c r="A20" s="15"/>
      <c r="B20" s="15" t="s">
        <v>29</v>
      </c>
      <c r="C20" s="36">
        <v>1550</v>
      </c>
      <c r="D20" s="27">
        <f t="shared" si="1"/>
        <v>2.8373208369181202</v>
      </c>
      <c r="E20" s="36">
        <v>1340</v>
      </c>
      <c r="F20" s="27">
        <f t="shared" si="2"/>
        <v>3.2663010359536866</v>
      </c>
      <c r="G20" s="28">
        <f t="shared" si="0"/>
        <v>15.671641791044777</v>
      </c>
      <c r="H20" s="29">
        <f t="shared" si="3"/>
        <v>2.7701177568122555</v>
      </c>
    </row>
    <row r="21" spans="1:9" x14ac:dyDescent="0.25">
      <c r="A21" s="15"/>
      <c r="B21" s="15" t="s">
        <v>30</v>
      </c>
      <c r="C21" s="36">
        <v>400</v>
      </c>
      <c r="D21" s="27">
        <f t="shared" si="1"/>
        <v>0.73221182888209557</v>
      </c>
      <c r="E21" s="36">
        <v>223</v>
      </c>
      <c r="F21" s="27">
        <f t="shared" si="2"/>
        <v>0.54357099329677028</v>
      </c>
      <c r="G21" s="28">
        <f t="shared" si="0"/>
        <v>79.372197309417032</v>
      </c>
      <c r="H21" s="29">
        <f t="shared" si="3"/>
        <v>1.600633851004998</v>
      </c>
    </row>
    <row r="22" spans="1:9" x14ac:dyDescent="0.25">
      <c r="A22" s="15"/>
      <c r="B22" s="15" t="s">
        <v>31</v>
      </c>
      <c r="C22" s="36">
        <v>1875</v>
      </c>
      <c r="D22" s="27">
        <f t="shared" si="1"/>
        <v>3.4322429478848235</v>
      </c>
      <c r="E22" s="36">
        <v>1370</v>
      </c>
      <c r="F22" s="27">
        <f t="shared" si="2"/>
        <v>3.339427178549665</v>
      </c>
      <c r="G22" s="28">
        <f t="shared" si="0"/>
        <v>36.861313868613138</v>
      </c>
      <c r="H22" s="29">
        <f t="shared" si="3"/>
        <v>2.4372869811178504</v>
      </c>
    </row>
    <row r="23" spans="1:9" x14ac:dyDescent="0.25">
      <c r="A23" s="15"/>
      <c r="B23" s="15" t="s">
        <v>32</v>
      </c>
      <c r="C23" s="36">
        <v>2322</v>
      </c>
      <c r="D23" s="27">
        <f t="shared" si="1"/>
        <v>4.2504896666605649</v>
      </c>
      <c r="E23" s="36">
        <v>1652</v>
      </c>
      <c r="F23" s="27">
        <f t="shared" si="2"/>
        <v>4.0268129189518591</v>
      </c>
      <c r="G23" s="28">
        <f t="shared" si="0"/>
        <v>40.55690072639225</v>
      </c>
      <c r="H23" s="29">
        <f t="shared" si="3"/>
        <v>5.3024715180551212</v>
      </c>
    </row>
    <row r="24" spans="1:9" x14ac:dyDescent="0.25">
      <c r="A24" s="15"/>
      <c r="B24" s="15" t="s">
        <v>33</v>
      </c>
      <c r="C24" s="36">
        <v>1883</v>
      </c>
      <c r="D24" s="27">
        <f t="shared" si="1"/>
        <v>3.4468871844624651</v>
      </c>
      <c r="E24" s="36">
        <v>1513</v>
      </c>
      <c r="F24" s="27">
        <f t="shared" si="2"/>
        <v>3.6879951249238272</v>
      </c>
      <c r="G24" s="28">
        <f t="shared" si="0"/>
        <v>24.454725710508924</v>
      </c>
      <c r="H24" s="29">
        <f t="shared" si="3"/>
        <v>2.1719496679789101</v>
      </c>
    </row>
    <row r="25" spans="1:9" x14ac:dyDescent="0.25">
      <c r="A25" s="15"/>
      <c r="B25" s="15" t="s">
        <v>34</v>
      </c>
      <c r="C25" s="36">
        <v>18518</v>
      </c>
      <c r="D25" s="27">
        <f t="shared" si="1"/>
        <v>33.897746618096612</v>
      </c>
      <c r="E25" s="36">
        <v>13200</v>
      </c>
      <c r="F25" s="27">
        <f t="shared" si="2"/>
        <v>32.17550274223035</v>
      </c>
      <c r="G25" s="28">
        <f t="shared" si="0"/>
        <v>40.287878787878789</v>
      </c>
      <c r="H25" s="29">
        <f t="shared" si="3"/>
        <v>5.9324480045824464</v>
      </c>
    </row>
    <row r="26" spans="1:9" x14ac:dyDescent="0.25">
      <c r="A26" s="15"/>
      <c r="B26" s="15" t="s">
        <v>35</v>
      </c>
      <c r="C26" s="36">
        <v>397</v>
      </c>
      <c r="D26" s="27">
        <f t="shared" si="1"/>
        <v>0.72672024016547987</v>
      </c>
      <c r="E26" s="36">
        <v>339</v>
      </c>
      <c r="F26" s="27">
        <f t="shared" si="2"/>
        <v>0.82632541133455217</v>
      </c>
      <c r="G26" s="28">
        <f t="shared" si="0"/>
        <v>17.10914454277286</v>
      </c>
      <c r="H26" s="29">
        <f t="shared" si="3"/>
        <v>3.2230566267505583</v>
      </c>
    </row>
    <row r="27" spans="1:9" x14ac:dyDescent="0.25">
      <c r="A27" s="15"/>
      <c r="B27" s="15" t="s">
        <v>36</v>
      </c>
      <c r="C27" s="36">
        <v>1535</v>
      </c>
      <c r="D27" s="27">
        <f t="shared" si="1"/>
        <v>2.8098628933350418</v>
      </c>
      <c r="E27" s="36">
        <v>1150</v>
      </c>
      <c r="F27" s="27">
        <f t="shared" si="2"/>
        <v>2.8031687995124921</v>
      </c>
      <c r="G27" s="28">
        <f t="shared" si="0"/>
        <v>33.478260869565219</v>
      </c>
      <c r="H27" s="29">
        <f t="shared" si="3"/>
        <v>1.4718897818247023</v>
      </c>
    </row>
    <row r="28" spans="1:9" x14ac:dyDescent="0.25">
      <c r="A28" s="15"/>
      <c r="B28" s="15" t="s">
        <v>37</v>
      </c>
      <c r="C28" s="36">
        <v>3202</v>
      </c>
      <c r="D28" s="27">
        <f t="shared" si="1"/>
        <v>5.8613556902011759</v>
      </c>
      <c r="E28" s="36">
        <v>1925</v>
      </c>
      <c r="F28" s="27">
        <f t="shared" si="2"/>
        <v>4.6922608165752591</v>
      </c>
      <c r="G28" s="28">
        <f t="shared" si="0"/>
        <v>66.337662337662337</v>
      </c>
      <c r="H28" s="29">
        <f t="shared" si="3"/>
        <v>4.7875792073730512</v>
      </c>
    </row>
    <row r="29" spans="1:9" x14ac:dyDescent="0.25">
      <c r="A29" s="15"/>
      <c r="B29" s="15" t="s">
        <v>38</v>
      </c>
      <c r="C29" s="36">
        <v>236</v>
      </c>
      <c r="D29" s="27">
        <f t="shared" si="1"/>
        <v>0.43200497904043639</v>
      </c>
      <c r="E29" s="36">
        <v>182</v>
      </c>
      <c r="F29" s="27">
        <f t="shared" si="2"/>
        <v>0.44363193174893356</v>
      </c>
      <c r="G29" s="28">
        <f t="shared" si="0"/>
        <v>29.670329670329672</v>
      </c>
      <c r="H29" s="29">
        <f>(C29/I61)*1000</f>
        <v>3.6029434215749139</v>
      </c>
    </row>
    <row r="30" spans="1:9" ht="9" customHeight="1" thickBot="1" x14ac:dyDescent="0.3">
      <c r="A30" s="22"/>
      <c r="B30" s="22"/>
      <c r="C30" s="31"/>
      <c r="D30" s="31"/>
      <c r="E30" s="31"/>
      <c r="F30" s="31"/>
      <c r="G30" s="31"/>
      <c r="H30" s="31"/>
      <c r="I30" s="30"/>
    </row>
    <row r="31" spans="1:9" ht="9" customHeight="1" x14ac:dyDescent="0.25">
      <c r="A31" s="15"/>
      <c r="B31" s="15"/>
      <c r="C31" s="26"/>
      <c r="D31" s="26"/>
      <c r="E31" s="26"/>
      <c r="F31" s="26"/>
      <c r="G31" s="26"/>
      <c r="H31" s="26"/>
      <c r="I31" s="30"/>
    </row>
    <row r="32" spans="1:9" ht="12.75" customHeight="1" x14ac:dyDescent="0.25">
      <c r="A32" s="13" t="s">
        <v>4</v>
      </c>
      <c r="B32" s="96" t="s">
        <v>16</v>
      </c>
      <c r="C32" s="96"/>
      <c r="D32" s="96"/>
      <c r="E32" s="96"/>
      <c r="F32" s="96"/>
      <c r="G32" s="96"/>
      <c r="H32" s="96"/>
      <c r="I32" s="35"/>
    </row>
    <row r="33" spans="1:11" ht="12.75" customHeight="1" x14ac:dyDescent="0.25">
      <c r="A33" s="15"/>
      <c r="B33" s="96"/>
      <c r="C33" s="96"/>
      <c r="D33" s="96"/>
      <c r="E33" s="96"/>
      <c r="F33" s="96"/>
      <c r="G33" s="96"/>
      <c r="H33" s="96"/>
      <c r="I33" s="35"/>
    </row>
    <row r="34" spans="1:11" ht="12.75" customHeight="1" x14ac:dyDescent="0.25">
      <c r="A34" s="15" t="s">
        <v>5</v>
      </c>
      <c r="B34" s="96" t="s">
        <v>43</v>
      </c>
      <c r="C34" s="96"/>
      <c r="D34" s="96"/>
      <c r="E34" s="96"/>
      <c r="F34" s="96"/>
      <c r="G34" s="96"/>
      <c r="H34" s="96"/>
      <c r="I34" s="35"/>
    </row>
    <row r="35" spans="1:11" ht="12.75" customHeight="1" x14ac:dyDescent="0.25">
      <c r="A35" s="15"/>
      <c r="B35" s="96"/>
      <c r="C35" s="96"/>
      <c r="D35" s="96"/>
      <c r="E35" s="96"/>
      <c r="F35" s="96"/>
      <c r="G35" s="96"/>
      <c r="H35" s="96"/>
      <c r="I35" s="35"/>
      <c r="K35" s="93">
        <f>SUM(F13,F18,F25)</f>
        <v>60.643510054844612</v>
      </c>
    </row>
    <row r="36" spans="1:11" ht="12.75" customHeight="1" x14ac:dyDescent="0.25">
      <c r="A36" s="15"/>
      <c r="B36" s="96"/>
      <c r="C36" s="96"/>
      <c r="D36" s="96"/>
      <c r="E36" s="96"/>
      <c r="F36" s="96"/>
      <c r="G36" s="96"/>
      <c r="H36" s="96"/>
      <c r="I36" s="14"/>
    </row>
    <row r="37" spans="1:11" ht="12.75" customHeight="1" x14ac:dyDescent="0.25">
      <c r="A37" s="32"/>
      <c r="B37" s="14"/>
      <c r="C37" s="14"/>
      <c r="D37" s="14"/>
      <c r="E37" s="14"/>
      <c r="F37" s="14"/>
      <c r="G37" s="14"/>
      <c r="H37" s="14"/>
      <c r="I37" s="14"/>
    </row>
    <row r="41" spans="1:11" ht="15.75" thickBot="1" x14ac:dyDescent="0.3">
      <c r="B41" t="s">
        <v>7</v>
      </c>
    </row>
    <row r="42" spans="1:11" ht="15.75" thickBot="1" x14ac:dyDescent="0.3">
      <c r="B42" s="5">
        <v>2015</v>
      </c>
      <c r="C42" s="5">
        <v>2016</v>
      </c>
      <c r="D42" s="5">
        <v>2017</v>
      </c>
      <c r="E42" s="5">
        <v>2018</v>
      </c>
      <c r="F42" s="5">
        <v>2019</v>
      </c>
      <c r="G42" s="5">
        <v>2020</v>
      </c>
      <c r="H42" s="5">
        <v>2021</v>
      </c>
      <c r="I42" s="5">
        <v>2022</v>
      </c>
    </row>
    <row r="43" spans="1:11" x14ac:dyDescent="0.25">
      <c r="G43">
        <v>107771978</v>
      </c>
      <c r="H43">
        <v>110198654</v>
      </c>
      <c r="I43">
        <v>111572254</v>
      </c>
      <c r="J43" t="s">
        <v>60</v>
      </c>
    </row>
    <row r="44" spans="1:11" x14ac:dyDescent="0.25">
      <c r="B44" s="8">
        <v>12859211</v>
      </c>
      <c r="C44" s="8">
        <v>13066832</v>
      </c>
      <c r="D44" s="8">
        <v>13264805</v>
      </c>
      <c r="E44" s="8">
        <v>13453701</v>
      </c>
      <c r="F44" s="8">
        <v>13633497</v>
      </c>
      <c r="G44" s="8">
        <f>SUM(G45:G61)</f>
        <v>13804656</v>
      </c>
      <c r="H44" s="8">
        <f>SUM(H45:H61)</f>
        <v>13966223</v>
      </c>
      <c r="I44" s="8">
        <v>14118673</v>
      </c>
      <c r="J44" t="s">
        <v>61</v>
      </c>
    </row>
    <row r="45" spans="1:11" x14ac:dyDescent="0.25">
      <c r="F45" s="15" t="s">
        <v>22</v>
      </c>
      <c r="G45">
        <v>1659171</v>
      </c>
      <c r="H45">
        <v>1670236</v>
      </c>
      <c r="I45" s="70">
        <v>1679907</v>
      </c>
    </row>
    <row r="46" spans="1:11" x14ac:dyDescent="0.25">
      <c r="F46" s="15" t="s">
        <v>23</v>
      </c>
      <c r="G46">
        <v>621292</v>
      </c>
      <c r="H46">
        <v>626337</v>
      </c>
      <c r="I46">
        <v>630872</v>
      </c>
    </row>
    <row r="47" spans="1:11" x14ac:dyDescent="0.25">
      <c r="F47" s="15" t="s">
        <v>24</v>
      </c>
      <c r="G47">
        <v>636947</v>
      </c>
      <c r="H47">
        <v>646773</v>
      </c>
      <c r="I47">
        <v>656176</v>
      </c>
    </row>
    <row r="48" spans="1:11" x14ac:dyDescent="0.25">
      <c r="F48" s="15" t="s">
        <v>25</v>
      </c>
      <c r="G48">
        <v>374431</v>
      </c>
      <c r="H48">
        <v>375218</v>
      </c>
      <c r="I48">
        <v>375679</v>
      </c>
    </row>
    <row r="49" spans="2:9" x14ac:dyDescent="0.25">
      <c r="F49" s="15" t="s">
        <v>26</v>
      </c>
      <c r="G49">
        <v>444211</v>
      </c>
      <c r="H49">
        <v>455743</v>
      </c>
      <c r="I49">
        <v>467167</v>
      </c>
    </row>
    <row r="50" spans="2:9" x14ac:dyDescent="0.25">
      <c r="F50" s="15" t="s">
        <v>27</v>
      </c>
      <c r="G50">
        <v>1886920</v>
      </c>
      <c r="H50">
        <v>1904097</v>
      </c>
      <c r="I50">
        <v>1919752</v>
      </c>
    </row>
    <row r="51" spans="2:9" x14ac:dyDescent="0.25">
      <c r="F51" s="15" t="s">
        <v>28</v>
      </c>
      <c r="G51">
        <v>476108</v>
      </c>
      <c r="H51">
        <v>480081</v>
      </c>
      <c r="I51">
        <v>483664</v>
      </c>
    </row>
    <row r="52" spans="2:9" x14ac:dyDescent="0.25">
      <c r="F52" s="15" t="s">
        <v>29</v>
      </c>
      <c r="G52">
        <v>545540</v>
      </c>
      <c r="H52">
        <v>552738</v>
      </c>
      <c r="I52">
        <v>559543</v>
      </c>
    </row>
    <row r="53" spans="2:9" x14ac:dyDescent="0.25">
      <c r="F53" s="15" t="s">
        <v>30</v>
      </c>
      <c r="G53">
        <v>249774</v>
      </c>
      <c r="H53">
        <v>249838</v>
      </c>
      <c r="I53">
        <v>249901</v>
      </c>
    </row>
    <row r="54" spans="2:9" x14ac:dyDescent="0.25">
      <c r="F54" s="15" t="s">
        <v>31</v>
      </c>
      <c r="G54">
        <v>741227</v>
      </c>
      <c r="H54">
        <v>755461</v>
      </c>
      <c r="I54">
        <v>769298</v>
      </c>
    </row>
    <row r="55" spans="2:9" x14ac:dyDescent="0.25">
      <c r="B55" t="s">
        <v>141</v>
      </c>
      <c r="F55" s="15" t="s">
        <v>32</v>
      </c>
      <c r="G55">
        <v>433585</v>
      </c>
      <c r="H55">
        <v>435932</v>
      </c>
      <c r="I55">
        <v>437909</v>
      </c>
    </row>
    <row r="56" spans="2:9" x14ac:dyDescent="0.25">
      <c r="B56" s="89">
        <f>C12/365</f>
        <v>149.66849315068492</v>
      </c>
      <c r="F56" s="15" t="s">
        <v>33</v>
      </c>
      <c r="G56">
        <v>836915</v>
      </c>
      <c r="H56">
        <v>852178</v>
      </c>
      <c r="I56">
        <v>866963</v>
      </c>
    </row>
    <row r="57" spans="2:9" x14ac:dyDescent="0.25">
      <c r="F57" s="15" t="s">
        <v>34</v>
      </c>
      <c r="G57">
        <v>3080813</v>
      </c>
      <c r="H57">
        <v>3102433</v>
      </c>
      <c r="I57">
        <v>3121477</v>
      </c>
    </row>
    <row r="58" spans="2:9" x14ac:dyDescent="0.25">
      <c r="F58" s="15" t="s">
        <v>35</v>
      </c>
      <c r="G58">
        <v>122886</v>
      </c>
      <c r="H58">
        <v>123031</v>
      </c>
      <c r="I58">
        <v>123175</v>
      </c>
    </row>
    <row r="59" spans="2:9" x14ac:dyDescent="0.25">
      <c r="F59" s="15" t="s">
        <v>36</v>
      </c>
      <c r="G59">
        <v>972071</v>
      </c>
      <c r="H59">
        <v>1007293</v>
      </c>
      <c r="I59">
        <v>1042877</v>
      </c>
    </row>
    <row r="60" spans="2:9" x14ac:dyDescent="0.25">
      <c r="F60" s="15" t="s">
        <v>37</v>
      </c>
      <c r="G60">
        <v>657446</v>
      </c>
      <c r="H60">
        <v>663395</v>
      </c>
      <c r="I60">
        <v>668814</v>
      </c>
    </row>
    <row r="61" spans="2:9" x14ac:dyDescent="0.25">
      <c r="F61" s="15" t="s">
        <v>38</v>
      </c>
      <c r="G61">
        <v>65319</v>
      </c>
      <c r="H61">
        <v>65439</v>
      </c>
      <c r="I61">
        <v>65502</v>
      </c>
    </row>
    <row r="64" spans="2:9" x14ac:dyDescent="0.25">
      <c r="C64">
        <v>2021</v>
      </c>
      <c r="D64">
        <v>2022</v>
      </c>
    </row>
    <row r="65" spans="2:6" x14ac:dyDescent="0.25">
      <c r="B65" s="15" t="s">
        <v>38</v>
      </c>
      <c r="C65" s="27">
        <v>0.44363193174893356</v>
      </c>
      <c r="D65" s="27">
        <v>0.43200497904043639</v>
      </c>
      <c r="E65" s="27"/>
      <c r="F65" s="15"/>
    </row>
    <row r="66" spans="2:6" x14ac:dyDescent="0.25">
      <c r="B66" s="15" t="s">
        <v>35</v>
      </c>
      <c r="C66" s="27">
        <v>0.82632541133455217</v>
      </c>
      <c r="D66" s="27">
        <v>0.72672024016547987</v>
      </c>
      <c r="E66" s="27"/>
      <c r="F66" s="15"/>
    </row>
    <row r="67" spans="2:6" x14ac:dyDescent="0.25">
      <c r="B67" s="15" t="s">
        <v>30</v>
      </c>
      <c r="C67" s="27">
        <v>0.54357099329677028</v>
      </c>
      <c r="D67" s="27">
        <v>0.73221182888209557</v>
      </c>
      <c r="E67" s="27"/>
      <c r="F67" s="15"/>
    </row>
    <row r="68" spans="2:6" x14ac:dyDescent="0.25">
      <c r="B68" s="15" t="s">
        <v>25</v>
      </c>
      <c r="C68" s="27">
        <v>1.3577087141986595</v>
      </c>
      <c r="D68" s="27">
        <v>1.3930330044481869</v>
      </c>
      <c r="E68" s="27"/>
      <c r="F68" s="15"/>
    </row>
    <row r="69" spans="2:6" x14ac:dyDescent="0.25">
      <c r="B69" s="15" t="s">
        <v>26</v>
      </c>
      <c r="C69" s="27">
        <v>2.1767215112736138</v>
      </c>
      <c r="D69" s="27">
        <v>2.092295301030588</v>
      </c>
      <c r="E69" s="27"/>
      <c r="F69" s="15"/>
    </row>
    <row r="70" spans="2:6" x14ac:dyDescent="0.25">
      <c r="B70" s="15" t="s">
        <v>36</v>
      </c>
      <c r="C70" s="27">
        <v>2.8031687995124921</v>
      </c>
      <c r="D70" s="27">
        <v>2.8098628933350418</v>
      </c>
      <c r="E70" s="27"/>
      <c r="F70" s="15"/>
    </row>
    <row r="71" spans="2:6" x14ac:dyDescent="0.25">
      <c r="B71" s="15" t="s">
        <v>29</v>
      </c>
      <c r="C71" s="27">
        <v>3.2663010359536866</v>
      </c>
      <c r="D71" s="27">
        <v>2.8373208369181202</v>
      </c>
      <c r="E71" s="27"/>
      <c r="F71" s="15"/>
    </row>
    <row r="72" spans="2:6" x14ac:dyDescent="0.25">
      <c r="B72" s="15" t="s">
        <v>28</v>
      </c>
      <c r="C72" s="27">
        <v>3.5588056063375992</v>
      </c>
      <c r="D72" s="27">
        <v>3.0167127349942335</v>
      </c>
      <c r="E72" s="27"/>
      <c r="F72" s="15"/>
    </row>
    <row r="73" spans="2:6" x14ac:dyDescent="0.25">
      <c r="B73" s="15" t="s">
        <v>31</v>
      </c>
      <c r="C73" s="27">
        <v>3.339427178549665</v>
      </c>
      <c r="D73" s="27">
        <v>3.4322429478848235</v>
      </c>
      <c r="E73" s="27"/>
      <c r="F73" s="15"/>
    </row>
    <row r="74" spans="2:6" x14ac:dyDescent="0.25">
      <c r="B74" s="15" t="s">
        <v>33</v>
      </c>
      <c r="C74" s="27">
        <v>3.6879951249238272</v>
      </c>
      <c r="D74" s="27">
        <v>3.4468871844624651</v>
      </c>
      <c r="E74" s="27"/>
      <c r="F74" s="15"/>
    </row>
    <row r="75" spans="2:6" x14ac:dyDescent="0.25">
      <c r="B75" s="15" t="s">
        <v>24</v>
      </c>
      <c r="C75" s="27">
        <v>4.2145033516148693</v>
      </c>
      <c r="D75" s="27">
        <v>3.6537370261216569</v>
      </c>
      <c r="E75" s="27"/>
      <c r="F75" s="15"/>
    </row>
    <row r="76" spans="2:6" x14ac:dyDescent="0.25">
      <c r="B76" s="15" t="s">
        <v>32</v>
      </c>
      <c r="C76" s="27">
        <v>4.0268129189518591</v>
      </c>
      <c r="D76" s="27">
        <v>4.2504896666605649</v>
      </c>
      <c r="E76" s="27"/>
      <c r="F76" s="15"/>
    </row>
    <row r="77" spans="2:6" x14ac:dyDescent="0.25">
      <c r="B77" s="15" t="s">
        <v>23</v>
      </c>
      <c r="C77" s="27">
        <v>4.419256550883607</v>
      </c>
      <c r="D77" s="27">
        <v>4.7941569496055205</v>
      </c>
      <c r="E77" s="27"/>
      <c r="F77" s="15"/>
    </row>
    <row r="78" spans="2:6" x14ac:dyDescent="0.25">
      <c r="B78" s="15" t="s">
        <v>37</v>
      </c>
      <c r="C78" s="27">
        <v>4.6922608165752591</v>
      </c>
      <c r="D78" s="27">
        <v>5.8613556902011759</v>
      </c>
      <c r="E78" s="27"/>
      <c r="F78" s="15"/>
    </row>
    <row r="79" spans="2:6" x14ac:dyDescent="0.25">
      <c r="B79" s="15" t="s">
        <v>22</v>
      </c>
      <c r="C79" s="27">
        <v>9.2138939670932363</v>
      </c>
      <c r="D79" s="27">
        <v>10.267440370499186</v>
      </c>
      <c r="E79" s="27"/>
      <c r="F79" s="15"/>
    </row>
    <row r="80" spans="2:6" x14ac:dyDescent="0.25">
      <c r="B80" s="15" t="s">
        <v>27</v>
      </c>
      <c r="C80" s="27">
        <v>19.254113345521024</v>
      </c>
      <c r="D80" s="27">
        <v>16.35578172765381</v>
      </c>
      <c r="E80" s="27"/>
      <c r="F80" s="15"/>
    </row>
    <row r="81" spans="2:6" x14ac:dyDescent="0.25">
      <c r="B81" s="15" t="s">
        <v>34</v>
      </c>
      <c r="C81" s="27">
        <v>32.17550274223035</v>
      </c>
      <c r="D81" s="27">
        <v>33.897746618096612</v>
      </c>
      <c r="E81" s="27"/>
      <c r="F81" s="15"/>
    </row>
    <row r="85" spans="2:6" x14ac:dyDescent="0.25">
      <c r="B85" s="15"/>
      <c r="C85" s="27"/>
      <c r="D85" s="27"/>
    </row>
    <row r="86" spans="2:6" x14ac:dyDescent="0.25">
      <c r="B86" s="15"/>
      <c r="C86" s="27"/>
      <c r="D86" s="27"/>
    </row>
    <row r="87" spans="2:6" x14ac:dyDescent="0.25">
      <c r="B87" s="15"/>
      <c r="C87" s="27"/>
      <c r="D87" s="27"/>
    </row>
    <row r="88" spans="2:6" x14ac:dyDescent="0.25">
      <c r="B88" s="15"/>
      <c r="C88" s="27"/>
      <c r="D88" s="27"/>
    </row>
    <row r="89" spans="2:6" x14ac:dyDescent="0.25">
      <c r="B89" s="15"/>
      <c r="C89" s="27"/>
      <c r="D89" s="27"/>
    </row>
    <row r="90" spans="2:6" x14ac:dyDescent="0.25">
      <c r="B90" s="15"/>
      <c r="C90" s="27"/>
      <c r="D90" s="27"/>
    </row>
    <row r="91" spans="2:6" x14ac:dyDescent="0.25">
      <c r="B91" s="15"/>
      <c r="C91" s="27"/>
      <c r="D91" s="27"/>
    </row>
    <row r="92" spans="2:6" x14ac:dyDescent="0.25">
      <c r="B92" s="15"/>
      <c r="C92" s="27"/>
      <c r="D92" s="27"/>
    </row>
    <row r="93" spans="2:6" x14ac:dyDescent="0.25">
      <c r="B93" s="15"/>
      <c r="C93" s="27"/>
      <c r="D93" s="27"/>
    </row>
    <row r="94" spans="2:6" x14ac:dyDescent="0.25">
      <c r="B94" s="15"/>
      <c r="C94" s="27"/>
      <c r="D94" s="27"/>
    </row>
    <row r="95" spans="2:6" x14ac:dyDescent="0.25">
      <c r="B95" s="15"/>
      <c r="C95" s="27"/>
      <c r="D95" s="27"/>
    </row>
    <row r="96" spans="2:6" x14ac:dyDescent="0.25">
      <c r="B96" s="15"/>
      <c r="C96" s="27"/>
      <c r="D96" s="27"/>
    </row>
    <row r="97" spans="2:4" x14ac:dyDescent="0.25">
      <c r="B97" s="15"/>
      <c r="C97" s="27"/>
      <c r="D97" s="27"/>
    </row>
    <row r="98" spans="2:4" x14ac:dyDescent="0.25">
      <c r="B98" s="15"/>
      <c r="C98" s="27"/>
      <c r="D98" s="27"/>
    </row>
    <row r="99" spans="2:4" x14ac:dyDescent="0.25">
      <c r="B99" s="15"/>
      <c r="C99" s="27"/>
      <c r="D99" s="27"/>
    </row>
    <row r="100" spans="2:4" x14ac:dyDescent="0.25">
      <c r="B100" s="15"/>
      <c r="C100" s="27"/>
      <c r="D100" s="27"/>
    </row>
    <row r="101" spans="2:4" x14ac:dyDescent="0.25">
      <c r="B101" s="15"/>
      <c r="C101" s="27"/>
      <c r="D101" s="27"/>
    </row>
    <row r="104" spans="2:4" x14ac:dyDescent="0.25">
      <c r="C104" s="87"/>
    </row>
    <row r="105" spans="2:4" x14ac:dyDescent="0.25">
      <c r="B105" s="15"/>
      <c r="C105" s="36"/>
      <c r="D105" s="88"/>
    </row>
    <row r="106" spans="2:4" x14ac:dyDescent="0.25">
      <c r="B106" s="15"/>
      <c r="C106" s="36"/>
      <c r="D106" s="88"/>
    </row>
    <row r="107" spans="2:4" x14ac:dyDescent="0.25">
      <c r="B107" s="15"/>
      <c r="C107" s="36"/>
      <c r="D107" s="88"/>
    </row>
    <row r="108" spans="2:4" x14ac:dyDescent="0.25">
      <c r="B108" s="15"/>
      <c r="C108" s="36"/>
      <c r="D108" s="88"/>
    </row>
    <row r="109" spans="2:4" x14ac:dyDescent="0.25">
      <c r="B109" s="15"/>
      <c r="C109" s="36"/>
      <c r="D109" s="88"/>
    </row>
    <row r="110" spans="2:4" x14ac:dyDescent="0.25">
      <c r="B110" s="15"/>
      <c r="C110" s="36"/>
      <c r="D110" s="88"/>
    </row>
    <row r="111" spans="2:4" x14ac:dyDescent="0.25">
      <c r="B111" s="15"/>
      <c r="C111" s="36"/>
      <c r="D111" s="88"/>
    </row>
    <row r="112" spans="2:4" x14ac:dyDescent="0.25">
      <c r="B112" s="15"/>
      <c r="C112" s="36"/>
      <c r="D112" s="88"/>
    </row>
    <row r="113" spans="2:4" x14ac:dyDescent="0.25">
      <c r="B113" s="15"/>
      <c r="C113" s="36"/>
      <c r="D113" s="88"/>
    </row>
    <row r="114" spans="2:4" x14ac:dyDescent="0.25">
      <c r="B114" s="15"/>
      <c r="C114" s="36"/>
      <c r="D114" s="88"/>
    </row>
    <row r="115" spans="2:4" x14ac:dyDescent="0.25">
      <c r="B115" s="15"/>
      <c r="C115" s="36"/>
      <c r="D115" s="88"/>
    </row>
    <row r="116" spans="2:4" x14ac:dyDescent="0.25">
      <c r="B116" s="15"/>
      <c r="C116" s="36"/>
      <c r="D116" s="88"/>
    </row>
    <row r="117" spans="2:4" x14ac:dyDescent="0.25">
      <c r="B117" s="15"/>
      <c r="C117" s="36"/>
      <c r="D117" s="88"/>
    </row>
    <row r="118" spans="2:4" x14ac:dyDescent="0.25">
      <c r="B118" s="15"/>
      <c r="C118" s="36"/>
      <c r="D118" s="88"/>
    </row>
    <row r="119" spans="2:4" x14ac:dyDescent="0.25">
      <c r="B119" s="15"/>
      <c r="C119" s="36"/>
      <c r="D119" s="88"/>
    </row>
    <row r="120" spans="2:4" x14ac:dyDescent="0.25">
      <c r="B120" s="15"/>
      <c r="C120" s="36"/>
      <c r="D120" s="88"/>
    </row>
    <row r="121" spans="2:4" x14ac:dyDescent="0.25">
      <c r="B121" s="15"/>
      <c r="C121" s="36"/>
      <c r="D121" s="88"/>
    </row>
  </sheetData>
  <sortState xmlns:xlrd2="http://schemas.microsoft.com/office/spreadsheetml/2017/richdata2" ref="D65:F81">
    <sortCondition ref="D65:D81"/>
  </sortState>
  <mergeCells count="9">
    <mergeCell ref="B34:H36"/>
    <mergeCell ref="B32:H33"/>
    <mergeCell ref="A4:H4"/>
    <mergeCell ref="G7:G8"/>
    <mergeCell ref="A7:B8"/>
    <mergeCell ref="C6:H6"/>
    <mergeCell ref="H7:H8"/>
    <mergeCell ref="C7:D7"/>
    <mergeCell ref="E7:F7"/>
  </mergeCells>
  <phoneticPr fontId="6" type="noConversion"/>
  <pageMargins left="1.1811023622047245" right="0.59055118110236227" top="0.39370078740157483" bottom="0.74803149606299213" header="0.31496062992125984" footer="0.31496062992125984"/>
  <pageSetup paperSize="9" scale="95" orientation="landscape" r:id="rId1"/>
  <rowBreaks count="1" manualBreakCount="1">
    <brk id="36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DF5BC-D403-4BFB-8CCE-E1D20E831870}">
  <dimension ref="A4:I51"/>
  <sheetViews>
    <sheetView zoomScaleNormal="100" workbookViewId="0">
      <selection activeCell="G13" sqref="G13"/>
    </sheetView>
  </sheetViews>
  <sheetFormatPr defaultRowHeight="15" x14ac:dyDescent="0.25"/>
  <cols>
    <col min="1" max="1" width="11.28515625" bestFit="1" customWidth="1"/>
    <col min="2" max="2" width="27.42578125" customWidth="1"/>
    <col min="3" max="6" width="14.85546875" customWidth="1"/>
    <col min="7" max="12" width="13" customWidth="1"/>
  </cols>
  <sheetData>
    <row r="4" spans="1:9" ht="35.25" customHeight="1" x14ac:dyDescent="0.25">
      <c r="A4" s="97" t="s">
        <v>142</v>
      </c>
      <c r="B4" s="97"/>
      <c r="C4" s="97"/>
      <c r="D4" s="97"/>
      <c r="E4" s="97"/>
      <c r="F4" s="97"/>
      <c r="G4" s="97"/>
      <c r="H4" s="97"/>
      <c r="I4" s="38"/>
    </row>
    <row r="5" spans="1:9" ht="15.75" thickBot="1" x14ac:dyDescent="0.3">
      <c r="A5" s="3"/>
      <c r="B5" s="3"/>
      <c r="C5" s="18"/>
      <c r="D5" s="18"/>
      <c r="E5" s="18"/>
      <c r="F5" s="18"/>
      <c r="G5" s="18"/>
      <c r="H5" s="18"/>
      <c r="I5" s="3"/>
    </row>
    <row r="6" spans="1:9" ht="9" customHeight="1" x14ac:dyDescent="0.25">
      <c r="A6" s="19"/>
      <c r="B6" s="20"/>
      <c r="C6" s="100"/>
      <c r="D6" s="100"/>
      <c r="E6" s="100"/>
      <c r="F6" s="100"/>
      <c r="G6" s="100"/>
      <c r="H6" s="100"/>
      <c r="I6" s="34"/>
    </row>
    <row r="7" spans="1:9" ht="15" customHeight="1" x14ac:dyDescent="0.25">
      <c r="A7" s="99" t="s">
        <v>44</v>
      </c>
      <c r="B7" s="99"/>
      <c r="C7" s="105" t="s">
        <v>140</v>
      </c>
      <c r="D7" s="105"/>
      <c r="E7" s="105" t="s">
        <v>41</v>
      </c>
      <c r="F7" s="105"/>
      <c r="G7" s="104" t="s">
        <v>45</v>
      </c>
      <c r="H7" s="104"/>
    </row>
    <row r="8" spans="1:9" ht="25.5" customHeight="1" x14ac:dyDescent="0.25">
      <c r="A8" s="99"/>
      <c r="B8" s="99"/>
      <c r="C8" s="33" t="s">
        <v>0</v>
      </c>
      <c r="D8" s="33" t="s">
        <v>39</v>
      </c>
      <c r="E8" s="33" t="s">
        <v>40</v>
      </c>
      <c r="F8" s="33" t="s">
        <v>39</v>
      </c>
      <c r="G8" s="39" t="s">
        <v>140</v>
      </c>
      <c r="H8" s="40" t="s">
        <v>41</v>
      </c>
    </row>
    <row r="9" spans="1:9" ht="7.5" customHeight="1" thickBot="1" x14ac:dyDescent="0.3">
      <c r="A9" s="45"/>
      <c r="B9" s="45"/>
      <c r="C9" s="47"/>
      <c r="D9" s="47"/>
      <c r="E9" s="47"/>
      <c r="F9" s="47"/>
      <c r="G9" s="47"/>
      <c r="H9" s="48"/>
    </row>
    <row r="10" spans="1:9" ht="9" customHeight="1" thickTop="1" x14ac:dyDescent="0.25">
      <c r="A10" s="23"/>
      <c r="B10" s="23"/>
      <c r="C10" s="24"/>
      <c r="D10" s="24"/>
      <c r="E10" s="24"/>
      <c r="F10" s="24"/>
      <c r="G10" s="24"/>
      <c r="H10" s="15"/>
    </row>
    <row r="11" spans="1:9" x14ac:dyDescent="0.25">
      <c r="A11" s="15"/>
      <c r="B11" s="15" t="s">
        <v>46</v>
      </c>
      <c r="C11" s="36">
        <f>SUM(C12:C23)</f>
        <v>54629</v>
      </c>
      <c r="D11" s="27">
        <f>SUM(D12:D23)</f>
        <v>100.00000000000001</v>
      </c>
      <c r="E11" s="37">
        <f>SUM(E12:E23)</f>
        <v>41025</v>
      </c>
      <c r="F11" s="27">
        <f>SUM(F12:F23)</f>
        <v>100</v>
      </c>
      <c r="G11" s="41">
        <f>C11/365</f>
        <v>149.66849315068492</v>
      </c>
      <c r="H11" s="41">
        <f>E11/365</f>
        <v>112.39726027397261</v>
      </c>
    </row>
    <row r="12" spans="1:9" x14ac:dyDescent="0.25">
      <c r="A12" s="15"/>
      <c r="B12" s="15" t="s">
        <v>47</v>
      </c>
      <c r="C12" s="36">
        <v>2822</v>
      </c>
      <c r="D12" s="27">
        <f>(C12/$C$11)*100</f>
        <v>5.165754452763184</v>
      </c>
      <c r="E12" s="36">
        <v>3464</v>
      </c>
      <c r="F12" s="27">
        <f>(E12/$E$11)*100</f>
        <v>8.4436319317489339</v>
      </c>
      <c r="G12" s="41">
        <f>C12/31</f>
        <v>91.032258064516128</v>
      </c>
      <c r="H12" s="42">
        <f>E12/31</f>
        <v>111.74193548387096</v>
      </c>
    </row>
    <row r="13" spans="1:9" x14ac:dyDescent="0.25">
      <c r="A13" s="15"/>
      <c r="B13" s="15" t="s">
        <v>48</v>
      </c>
      <c r="C13" s="36">
        <v>9032</v>
      </c>
      <c r="D13" s="27">
        <f t="shared" ref="D13:D23" si="0">(C13/$C$11)*100</f>
        <v>16.533343096157719</v>
      </c>
      <c r="E13" s="36">
        <v>4163</v>
      </c>
      <c r="F13" s="27">
        <f t="shared" ref="F13:F23" si="1">(E13/$E$11)*100</f>
        <v>10.147471054235222</v>
      </c>
      <c r="G13" s="41">
        <f>C13/28</f>
        <v>322.57142857142856</v>
      </c>
      <c r="H13" s="42">
        <f>E13/29</f>
        <v>143.55172413793105</v>
      </c>
    </row>
    <row r="14" spans="1:9" x14ac:dyDescent="0.25">
      <c r="A14" s="15"/>
      <c r="B14" s="15" t="s">
        <v>49</v>
      </c>
      <c r="C14" s="36">
        <v>5330</v>
      </c>
      <c r="D14" s="27">
        <f t="shared" si="0"/>
        <v>9.7567226198539228</v>
      </c>
      <c r="E14" s="36">
        <v>3325</v>
      </c>
      <c r="F14" s="27">
        <f t="shared" si="1"/>
        <v>8.1048141377209024</v>
      </c>
      <c r="G14" s="41">
        <f>C14/31</f>
        <v>171.93548387096774</v>
      </c>
      <c r="H14" s="42">
        <f>E14/31</f>
        <v>107.25806451612904</v>
      </c>
    </row>
    <row r="15" spans="1:9" x14ac:dyDescent="0.25">
      <c r="A15" s="15"/>
      <c r="B15" s="15" t="s">
        <v>50</v>
      </c>
      <c r="C15" s="36">
        <v>4047</v>
      </c>
      <c r="D15" s="27">
        <f t="shared" si="0"/>
        <v>7.4081531787146018</v>
      </c>
      <c r="E15" s="36">
        <v>1800</v>
      </c>
      <c r="F15" s="27">
        <f t="shared" si="1"/>
        <v>4.3875685557586834</v>
      </c>
      <c r="G15" s="41">
        <f>C15/30</f>
        <v>134.9</v>
      </c>
      <c r="H15" s="42">
        <f>E15/30</f>
        <v>60</v>
      </c>
    </row>
    <row r="16" spans="1:9" x14ac:dyDescent="0.25">
      <c r="A16" s="15"/>
      <c r="B16" s="15" t="s">
        <v>51</v>
      </c>
      <c r="C16" s="36">
        <v>3803</v>
      </c>
      <c r="D16" s="27">
        <f t="shared" si="0"/>
        <v>6.9615039630965239</v>
      </c>
      <c r="E16" s="36">
        <v>3231</v>
      </c>
      <c r="F16" s="27">
        <f t="shared" si="1"/>
        <v>7.875685557586837</v>
      </c>
      <c r="G16" s="41">
        <f t="shared" ref="G16:G23" si="2">C16/31</f>
        <v>122.6774193548387</v>
      </c>
      <c r="H16" s="42">
        <f t="shared" ref="H16:H23" si="3">E16/31</f>
        <v>104.2258064516129</v>
      </c>
    </row>
    <row r="17" spans="1:9" x14ac:dyDescent="0.25">
      <c r="A17" s="15"/>
      <c r="B17" s="15" t="s">
        <v>52</v>
      </c>
      <c r="C17" s="36">
        <v>4456</v>
      </c>
      <c r="D17" s="27">
        <f t="shared" si="0"/>
        <v>8.1568397737465457</v>
      </c>
      <c r="E17" s="36">
        <v>4257</v>
      </c>
      <c r="F17" s="27">
        <f t="shared" si="1"/>
        <v>10.376599634369287</v>
      </c>
      <c r="G17" s="41">
        <f>C17/30</f>
        <v>148.53333333333333</v>
      </c>
      <c r="H17" s="42">
        <f>E17/30</f>
        <v>141.9</v>
      </c>
    </row>
    <row r="18" spans="1:9" x14ac:dyDescent="0.25">
      <c r="A18" s="15"/>
      <c r="B18" s="15" t="s">
        <v>53</v>
      </c>
      <c r="C18" s="36">
        <v>3854</v>
      </c>
      <c r="D18" s="27">
        <f t="shared" si="0"/>
        <v>7.0548609712789911</v>
      </c>
      <c r="E18" s="36">
        <v>3245</v>
      </c>
      <c r="F18" s="27">
        <f t="shared" si="1"/>
        <v>7.9098110907982937</v>
      </c>
      <c r="G18" s="41">
        <f t="shared" si="2"/>
        <v>124.3225806451613</v>
      </c>
      <c r="H18" s="42">
        <f t="shared" si="3"/>
        <v>104.6774193548387</v>
      </c>
    </row>
    <row r="19" spans="1:9" x14ac:dyDescent="0.25">
      <c r="A19" s="15"/>
      <c r="B19" s="15" t="s">
        <v>54</v>
      </c>
      <c r="C19" s="36">
        <v>3660</v>
      </c>
      <c r="D19" s="27">
        <f t="shared" si="0"/>
        <v>6.699738234271174</v>
      </c>
      <c r="E19" s="36">
        <v>1189</v>
      </c>
      <c r="F19" s="27">
        <f t="shared" si="1"/>
        <v>2.8982327848872638</v>
      </c>
      <c r="G19" s="41">
        <f t="shared" si="2"/>
        <v>118.06451612903226</v>
      </c>
      <c r="H19" s="42">
        <f t="shared" si="3"/>
        <v>38.354838709677416</v>
      </c>
    </row>
    <row r="20" spans="1:9" x14ac:dyDescent="0.25">
      <c r="A20" s="15"/>
      <c r="B20" s="15" t="s">
        <v>55</v>
      </c>
      <c r="C20" s="36">
        <v>3908</v>
      </c>
      <c r="D20" s="27">
        <f t="shared" si="0"/>
        <v>7.1537095681780736</v>
      </c>
      <c r="E20" s="36">
        <v>2385</v>
      </c>
      <c r="F20" s="27">
        <f t="shared" si="1"/>
        <v>5.8135283363802559</v>
      </c>
      <c r="G20" s="41">
        <f>C20/30</f>
        <v>130.26666666666668</v>
      </c>
      <c r="H20" s="42">
        <f>E20/30</f>
        <v>79.5</v>
      </c>
    </row>
    <row r="21" spans="1:9" x14ac:dyDescent="0.25">
      <c r="A21" s="15"/>
      <c r="B21" s="15" t="s">
        <v>56</v>
      </c>
      <c r="C21" s="36">
        <v>3965</v>
      </c>
      <c r="D21" s="27">
        <f t="shared" si="0"/>
        <v>7.2580497537937729</v>
      </c>
      <c r="E21" s="36">
        <v>3823</v>
      </c>
      <c r="F21" s="27">
        <f t="shared" si="1"/>
        <v>9.3187081048141369</v>
      </c>
      <c r="G21" s="41">
        <f>C21/31</f>
        <v>127.90322580645162</v>
      </c>
      <c r="H21" s="42">
        <f>E21/31</f>
        <v>123.3225806451613</v>
      </c>
    </row>
    <row r="22" spans="1:9" x14ac:dyDescent="0.25">
      <c r="A22" s="15"/>
      <c r="B22" s="15" t="s">
        <v>57</v>
      </c>
      <c r="C22" s="36">
        <v>3365</v>
      </c>
      <c r="D22" s="27">
        <f t="shared" si="0"/>
        <v>6.1597320104706288</v>
      </c>
      <c r="E22" s="36">
        <v>3504</v>
      </c>
      <c r="F22" s="27">
        <f t="shared" si="1"/>
        <v>8.5411334552102378</v>
      </c>
      <c r="G22" s="41">
        <f>C22/30</f>
        <v>112.16666666666667</v>
      </c>
      <c r="H22" s="42">
        <f>E22/30</f>
        <v>116.8</v>
      </c>
    </row>
    <row r="23" spans="1:9" x14ac:dyDescent="0.25">
      <c r="A23" s="15"/>
      <c r="B23" s="15" t="s">
        <v>58</v>
      </c>
      <c r="C23" s="36">
        <v>6387</v>
      </c>
      <c r="D23" s="27">
        <f t="shared" si="0"/>
        <v>11.691592377674862</v>
      </c>
      <c r="E23" s="36">
        <v>6639</v>
      </c>
      <c r="F23" s="27">
        <f t="shared" si="1"/>
        <v>16.182815356489947</v>
      </c>
      <c r="G23" s="41">
        <f t="shared" si="2"/>
        <v>206.03225806451613</v>
      </c>
      <c r="H23" s="42">
        <f t="shared" si="3"/>
        <v>214.16129032258064</v>
      </c>
    </row>
    <row r="24" spans="1:9" ht="9" customHeight="1" thickBot="1" x14ac:dyDescent="0.3">
      <c r="A24" s="22"/>
      <c r="B24" s="22"/>
      <c r="C24" s="31"/>
      <c r="D24" s="31"/>
      <c r="E24" s="31"/>
      <c r="F24" s="31"/>
      <c r="G24" s="31"/>
      <c r="H24" s="31"/>
      <c r="I24" s="30"/>
    </row>
    <row r="25" spans="1:9" ht="9" customHeight="1" x14ac:dyDescent="0.25">
      <c r="A25" s="15"/>
      <c r="B25" s="15"/>
      <c r="C25" s="26"/>
      <c r="D25" s="26"/>
      <c r="E25" s="26"/>
      <c r="F25" s="26"/>
      <c r="G25" s="26"/>
      <c r="H25" s="26"/>
      <c r="I25" s="30"/>
    </row>
    <row r="26" spans="1:9" ht="12.75" customHeight="1" x14ac:dyDescent="0.25">
      <c r="A26" s="13" t="s">
        <v>4</v>
      </c>
      <c r="B26" s="96" t="s">
        <v>16</v>
      </c>
      <c r="C26" s="96"/>
      <c r="D26" s="96"/>
      <c r="E26" s="96"/>
      <c r="F26" s="96"/>
      <c r="G26" s="96"/>
      <c r="H26" s="96"/>
      <c r="I26" s="35"/>
    </row>
    <row r="27" spans="1:9" ht="12.75" customHeight="1" x14ac:dyDescent="0.25">
      <c r="A27" s="15"/>
      <c r="B27" s="96"/>
      <c r="C27" s="96"/>
      <c r="D27" s="96"/>
      <c r="E27" s="96"/>
      <c r="F27" s="96"/>
      <c r="G27" s="96"/>
      <c r="H27" s="96"/>
      <c r="I27" s="35"/>
    </row>
    <row r="28" spans="1:9" ht="12.75" customHeight="1" x14ac:dyDescent="0.25">
      <c r="A28" s="15" t="s">
        <v>5</v>
      </c>
      <c r="B28" s="103" t="s">
        <v>59</v>
      </c>
      <c r="C28" s="103"/>
      <c r="D28" s="103"/>
      <c r="E28" s="103"/>
      <c r="F28" s="103"/>
      <c r="G28" s="103"/>
      <c r="H28" s="103"/>
      <c r="I28" s="35"/>
    </row>
    <row r="29" spans="1:9" ht="12.75" customHeight="1" x14ac:dyDescent="0.25">
      <c r="A29" s="32"/>
      <c r="B29" s="14"/>
      <c r="C29" s="14"/>
      <c r="D29" s="14"/>
      <c r="E29" s="14"/>
      <c r="F29" s="14"/>
      <c r="G29" s="14"/>
      <c r="H29" s="14"/>
      <c r="I29" s="14"/>
    </row>
    <row r="33" spans="1:8" ht="15.75" thickBot="1" x14ac:dyDescent="0.3">
      <c r="A33" t="s">
        <v>7</v>
      </c>
    </row>
    <row r="34" spans="1:8" ht="15.75" thickBot="1" x14ac:dyDescent="0.3">
      <c r="A34" s="5">
        <v>2015</v>
      </c>
      <c r="B34" s="5">
        <v>2016</v>
      </c>
      <c r="C34" s="5">
        <v>2017</v>
      </c>
      <c r="D34" s="5">
        <v>2018</v>
      </c>
      <c r="E34" s="5">
        <v>2019</v>
      </c>
      <c r="F34" s="5">
        <v>2020</v>
      </c>
      <c r="G34" s="5">
        <v>2021</v>
      </c>
    </row>
    <row r="35" spans="1:8" x14ac:dyDescent="0.25">
      <c r="A35" s="8">
        <v>12859211</v>
      </c>
      <c r="B35" s="8">
        <v>13066832</v>
      </c>
      <c r="C35" s="8">
        <v>13264805</v>
      </c>
      <c r="D35" s="8">
        <v>13453701</v>
      </c>
      <c r="E35" s="8">
        <v>13633497</v>
      </c>
      <c r="F35" s="8">
        <v>13804656</v>
      </c>
      <c r="G35" s="8">
        <v>13966223</v>
      </c>
      <c r="H35" t="s">
        <v>61</v>
      </c>
    </row>
    <row r="36" spans="1:8" x14ac:dyDescent="0.25">
      <c r="F36">
        <v>108771978</v>
      </c>
      <c r="G36">
        <v>110198654</v>
      </c>
      <c r="H36" t="s">
        <v>60</v>
      </c>
    </row>
    <row r="39" spans="1:8" x14ac:dyDescent="0.25">
      <c r="C39">
        <v>2021</v>
      </c>
      <c r="D39">
        <v>2022</v>
      </c>
    </row>
    <row r="40" spans="1:8" x14ac:dyDescent="0.25">
      <c r="B40" s="15" t="s">
        <v>114</v>
      </c>
      <c r="C40" s="27">
        <f>F12</f>
        <v>8.4436319317489339</v>
      </c>
      <c r="D40" s="27">
        <f>D12</f>
        <v>5.165754452763184</v>
      </c>
    </row>
    <row r="41" spans="1:8" x14ac:dyDescent="0.25">
      <c r="B41" s="15" t="s">
        <v>115</v>
      </c>
      <c r="C41" s="27">
        <f t="shared" ref="C41:C50" si="4">F13</f>
        <v>10.147471054235222</v>
      </c>
      <c r="D41" s="27">
        <f t="shared" ref="D41:D51" si="5">D13</f>
        <v>16.533343096157719</v>
      </c>
    </row>
    <row r="42" spans="1:8" x14ac:dyDescent="0.25">
      <c r="B42" s="15" t="s">
        <v>116</v>
      </c>
      <c r="C42" s="27">
        <f t="shared" si="4"/>
        <v>8.1048141377209024</v>
      </c>
      <c r="D42" s="27">
        <f t="shared" si="5"/>
        <v>9.7567226198539228</v>
      </c>
    </row>
    <row r="43" spans="1:8" x14ac:dyDescent="0.25">
      <c r="B43" s="15" t="s">
        <v>117</v>
      </c>
      <c r="C43" s="27">
        <f t="shared" si="4"/>
        <v>4.3875685557586834</v>
      </c>
      <c r="D43" s="27">
        <f t="shared" si="5"/>
        <v>7.4081531787146018</v>
      </c>
    </row>
    <row r="44" spans="1:8" x14ac:dyDescent="0.25">
      <c r="B44" s="15" t="s">
        <v>51</v>
      </c>
      <c r="C44" s="27">
        <f t="shared" si="4"/>
        <v>7.875685557586837</v>
      </c>
      <c r="D44" s="27">
        <f t="shared" si="5"/>
        <v>6.9615039630965239</v>
      </c>
    </row>
    <row r="45" spans="1:8" x14ac:dyDescent="0.25">
      <c r="B45" s="15" t="s">
        <v>118</v>
      </c>
      <c r="C45" s="27">
        <f t="shared" si="4"/>
        <v>10.376599634369287</v>
      </c>
      <c r="D45" s="27">
        <f t="shared" si="5"/>
        <v>8.1568397737465457</v>
      </c>
    </row>
    <row r="46" spans="1:8" x14ac:dyDescent="0.25">
      <c r="B46" s="15" t="s">
        <v>119</v>
      </c>
      <c r="C46" s="27">
        <f t="shared" si="4"/>
        <v>7.9098110907982937</v>
      </c>
      <c r="D46" s="27">
        <f t="shared" si="5"/>
        <v>7.0548609712789911</v>
      </c>
    </row>
    <row r="47" spans="1:8" x14ac:dyDescent="0.25">
      <c r="B47" s="15" t="s">
        <v>120</v>
      </c>
      <c r="C47" s="27">
        <f t="shared" si="4"/>
        <v>2.8982327848872638</v>
      </c>
      <c r="D47" s="27">
        <f t="shared" si="5"/>
        <v>6.699738234271174</v>
      </c>
    </row>
    <row r="48" spans="1:8" x14ac:dyDescent="0.25">
      <c r="B48" s="15" t="s">
        <v>121</v>
      </c>
      <c r="C48" s="27">
        <f t="shared" si="4"/>
        <v>5.8135283363802559</v>
      </c>
      <c r="D48" s="27">
        <f t="shared" si="5"/>
        <v>7.1537095681780736</v>
      </c>
    </row>
    <row r="49" spans="2:4" x14ac:dyDescent="0.25">
      <c r="B49" s="15" t="s">
        <v>122</v>
      </c>
      <c r="C49" s="27">
        <f t="shared" si="4"/>
        <v>9.3187081048141369</v>
      </c>
      <c r="D49" s="27">
        <f t="shared" si="5"/>
        <v>7.2580497537937729</v>
      </c>
    </row>
    <row r="50" spans="2:4" x14ac:dyDescent="0.25">
      <c r="B50" s="15" t="s">
        <v>123</v>
      </c>
      <c r="C50" s="27">
        <f t="shared" si="4"/>
        <v>8.5411334552102378</v>
      </c>
      <c r="D50" s="27">
        <f t="shared" si="5"/>
        <v>6.1597320104706288</v>
      </c>
    </row>
    <row r="51" spans="2:4" x14ac:dyDescent="0.25">
      <c r="B51" s="15" t="s">
        <v>124</v>
      </c>
      <c r="C51" s="27">
        <f>F23</f>
        <v>16.182815356489947</v>
      </c>
      <c r="D51" s="27">
        <f t="shared" si="5"/>
        <v>11.691592377674862</v>
      </c>
    </row>
  </sheetData>
  <mergeCells count="8">
    <mergeCell ref="B26:H27"/>
    <mergeCell ref="B28:H28"/>
    <mergeCell ref="G7:H7"/>
    <mergeCell ref="A4:H4"/>
    <mergeCell ref="C6:H6"/>
    <mergeCell ref="A7:B8"/>
    <mergeCell ref="C7:D7"/>
    <mergeCell ref="E7:F7"/>
  </mergeCells>
  <phoneticPr fontId="6" type="noConversion"/>
  <pageMargins left="0.59055118110236227" right="0.59055118110236227" top="0.59055118110236227" bottom="0.74803149606299213" header="0.31496062992125984" footer="0.31496062992125984"/>
  <pageSetup paperSize="9" scale="105" orientation="landscape" r:id="rId1"/>
  <rowBreaks count="1" manualBreakCount="1">
    <brk id="29" max="7" man="1"/>
  </rowBreaks>
  <ignoredErrors>
    <ignoredError sqref="G13:H13 G15:H15 G17:H17 G20:H20 G22:H22 G16:H16 G21:H2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92327-A153-431C-8200-AAAE8894F6EC}">
  <dimension ref="A4:K54"/>
  <sheetViews>
    <sheetView topLeftCell="A4" zoomScaleNormal="100" workbookViewId="0">
      <selection activeCell="B32" sqref="B32:D33"/>
    </sheetView>
  </sheetViews>
  <sheetFormatPr defaultRowHeight="15" x14ac:dyDescent="0.25"/>
  <cols>
    <col min="3" max="6" width="14.140625" customWidth="1"/>
    <col min="7" max="7" width="4.42578125" customWidth="1"/>
    <col min="8" max="11" width="14.140625" customWidth="1"/>
  </cols>
  <sheetData>
    <row r="4" spans="1:11" ht="15.75" x14ac:dyDescent="0.25">
      <c r="A4" s="107" t="s">
        <v>143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1" ht="15.75" thickBot="1" x14ac:dyDescent="0.3"/>
    <row r="6" spans="1:11" ht="9" customHeight="1" x14ac:dyDescent="0.25">
      <c r="A6" s="108" t="s">
        <v>62</v>
      </c>
      <c r="B6" s="21"/>
      <c r="C6" s="20"/>
      <c r="D6" s="20"/>
      <c r="E6" s="19"/>
      <c r="F6" s="19"/>
      <c r="G6" s="19"/>
      <c r="H6" s="19"/>
      <c r="I6" s="19"/>
      <c r="J6" s="19"/>
      <c r="K6" s="19"/>
    </row>
    <row r="7" spans="1:11" x14ac:dyDescent="0.25">
      <c r="A7" s="99"/>
      <c r="B7" s="23"/>
      <c r="C7" s="99">
        <v>2022</v>
      </c>
      <c r="D7" s="99"/>
      <c r="E7" s="99"/>
      <c r="F7" s="99"/>
      <c r="G7" s="15"/>
      <c r="H7" s="99">
        <v>2021</v>
      </c>
      <c r="I7" s="99"/>
      <c r="J7" s="99"/>
      <c r="K7" s="99"/>
    </row>
    <row r="8" spans="1:11" x14ac:dyDescent="0.25">
      <c r="A8" s="99"/>
      <c r="B8" s="23"/>
      <c r="C8" s="110" t="s">
        <v>18</v>
      </c>
      <c r="D8" s="110"/>
      <c r="E8" s="110" t="s">
        <v>19</v>
      </c>
      <c r="F8" s="110"/>
      <c r="G8" s="15"/>
      <c r="H8" s="110" t="s">
        <v>18</v>
      </c>
      <c r="I8" s="110"/>
      <c r="J8" s="110" t="s">
        <v>19</v>
      </c>
      <c r="K8" s="110"/>
    </row>
    <row r="9" spans="1:11" x14ac:dyDescent="0.25">
      <c r="A9" s="99"/>
      <c r="B9" s="23"/>
      <c r="C9" s="23" t="s">
        <v>0</v>
      </c>
      <c r="D9" s="23" t="s">
        <v>39</v>
      </c>
      <c r="E9" s="23" t="s">
        <v>0</v>
      </c>
      <c r="F9" s="23" t="s">
        <v>39</v>
      </c>
      <c r="G9" s="15"/>
      <c r="H9" s="23" t="s">
        <v>0</v>
      </c>
      <c r="I9" s="23" t="s">
        <v>39</v>
      </c>
      <c r="J9" s="23" t="s">
        <v>0</v>
      </c>
      <c r="K9" s="23" t="s">
        <v>39</v>
      </c>
    </row>
    <row r="10" spans="1:11" ht="9" customHeight="1" thickBot="1" x14ac:dyDescent="0.3">
      <c r="A10" s="109"/>
      <c r="B10" s="45"/>
      <c r="C10" s="45"/>
      <c r="D10" s="45"/>
      <c r="E10" s="45"/>
      <c r="F10" s="45"/>
      <c r="G10" s="48"/>
      <c r="H10" s="45"/>
      <c r="I10" s="45"/>
      <c r="J10" s="45"/>
      <c r="K10" s="45"/>
    </row>
    <row r="11" spans="1:11" ht="9" customHeight="1" thickTop="1" x14ac:dyDescent="0.25">
      <c r="A11" s="15"/>
      <c r="B11" s="15"/>
      <c r="C11" s="51"/>
      <c r="D11" s="51"/>
      <c r="E11" s="15"/>
      <c r="F11" s="15"/>
      <c r="G11" s="15"/>
      <c r="H11" s="15"/>
      <c r="I11" s="15"/>
      <c r="J11" s="15"/>
      <c r="K11" s="15"/>
    </row>
    <row r="12" spans="1:11" x14ac:dyDescent="0.25">
      <c r="A12" s="15" t="s">
        <v>74</v>
      </c>
      <c r="B12" s="15"/>
      <c r="C12" s="52">
        <f>SUM(C13:C24)</f>
        <v>54629</v>
      </c>
      <c r="D12" s="53">
        <f>SUM(D13:D24)</f>
        <v>99.999999999999986</v>
      </c>
      <c r="E12" s="55">
        <f>SUM(E13:E23)</f>
        <v>54628</v>
      </c>
      <c r="F12" s="56">
        <f>SUM(F13:F23)</f>
        <v>100</v>
      </c>
      <c r="G12" s="15"/>
      <c r="H12" s="55">
        <f>SUM(H13:H24)</f>
        <v>41025</v>
      </c>
      <c r="I12" s="56">
        <f>SUM(I13:I24)</f>
        <v>100</v>
      </c>
      <c r="J12" s="55">
        <f>SUM(J13:J24)</f>
        <v>41025</v>
      </c>
      <c r="K12" s="56">
        <f>SUM(K13:K24)</f>
        <v>100</v>
      </c>
    </row>
    <row r="13" spans="1:11" x14ac:dyDescent="0.25">
      <c r="A13" s="25" t="s">
        <v>63</v>
      </c>
      <c r="B13" s="25"/>
      <c r="C13" s="59" t="s">
        <v>90</v>
      </c>
      <c r="D13" s="59" t="s">
        <v>90</v>
      </c>
      <c r="E13" s="59" t="s">
        <v>90</v>
      </c>
      <c r="F13" s="59" t="s">
        <v>90</v>
      </c>
      <c r="G13" s="15"/>
      <c r="H13" s="59" t="s">
        <v>90</v>
      </c>
      <c r="I13" s="59" t="s">
        <v>90</v>
      </c>
      <c r="J13" s="59" t="s">
        <v>90</v>
      </c>
      <c r="K13" s="59" t="s">
        <v>90</v>
      </c>
    </row>
    <row r="14" spans="1:11" x14ac:dyDescent="0.25">
      <c r="A14" s="25" t="s">
        <v>64</v>
      </c>
      <c r="B14" s="25"/>
      <c r="C14" s="55">
        <v>99</v>
      </c>
      <c r="D14" s="68">
        <f>(C14/$C$12)*100</f>
        <v>0.18122242764831867</v>
      </c>
      <c r="E14" s="55">
        <v>465</v>
      </c>
      <c r="F14" s="56">
        <f t="shared" ref="F14:F23" si="0">(E14/$E$12)*100</f>
        <v>0.85121183275975698</v>
      </c>
      <c r="G14" s="15"/>
      <c r="H14" s="55">
        <v>68</v>
      </c>
      <c r="I14" s="56">
        <f t="shared" ref="I14:I23" si="1">(H14/$H$12)*100</f>
        <v>0.16575258988421696</v>
      </c>
      <c r="J14" s="55">
        <v>319</v>
      </c>
      <c r="K14" s="56">
        <f t="shared" ref="K14:K23" si="2">(J14/$J$12)*100</f>
        <v>0.7775746496039001</v>
      </c>
    </row>
    <row r="15" spans="1:11" x14ac:dyDescent="0.25">
      <c r="A15" s="25" t="s">
        <v>65</v>
      </c>
      <c r="B15" s="25"/>
      <c r="C15" s="55">
        <v>3847</v>
      </c>
      <c r="D15" s="68">
        <f t="shared" ref="D15:D22" si="3">(C15/$C$12)*100</f>
        <v>7.0420472642735543</v>
      </c>
      <c r="E15" s="55">
        <v>6858</v>
      </c>
      <c r="F15" s="56">
        <f t="shared" si="0"/>
        <v>12.554001610895513</v>
      </c>
      <c r="G15" s="15"/>
      <c r="H15" s="55">
        <v>3444</v>
      </c>
      <c r="I15" s="56">
        <f t="shared" si="1"/>
        <v>8.3948811700182819</v>
      </c>
      <c r="J15" s="55">
        <v>5797</v>
      </c>
      <c r="K15" s="56">
        <f t="shared" si="2"/>
        <v>14.130408287629495</v>
      </c>
    </row>
    <row r="16" spans="1:11" x14ac:dyDescent="0.25">
      <c r="A16" s="25" t="s">
        <v>66</v>
      </c>
      <c r="B16" s="25"/>
      <c r="C16" s="55">
        <v>16928</v>
      </c>
      <c r="D16" s="68">
        <f>(C16/$C$12)*100</f>
        <v>30.987204598290287</v>
      </c>
      <c r="E16" s="55">
        <v>20540</v>
      </c>
      <c r="F16" s="56">
        <f>(E16/$E$12)*100</f>
        <v>37.599765687925604</v>
      </c>
      <c r="G16" s="15"/>
      <c r="H16" s="55">
        <v>14276</v>
      </c>
      <c r="I16" s="56">
        <f>(H16/$H$12)*100</f>
        <v>34.798293723339427</v>
      </c>
      <c r="J16" s="55">
        <v>16916</v>
      </c>
      <c r="K16" s="56">
        <f t="shared" si="2"/>
        <v>41.233394271785492</v>
      </c>
    </row>
    <row r="17" spans="1:11" x14ac:dyDescent="0.25">
      <c r="A17" s="25" t="s">
        <v>67</v>
      </c>
      <c r="B17" s="25"/>
      <c r="C17" s="55">
        <v>16542</v>
      </c>
      <c r="D17" s="68">
        <f t="shared" si="3"/>
        <v>30.280620183419067</v>
      </c>
      <c r="E17" s="55">
        <v>15119</v>
      </c>
      <c r="F17" s="56">
        <f t="shared" si="0"/>
        <v>27.676283224719921</v>
      </c>
      <c r="G17" s="15"/>
      <c r="H17" s="55">
        <v>12904</v>
      </c>
      <c r="I17" s="56">
        <f t="shared" si="1"/>
        <v>31.453991468616699</v>
      </c>
      <c r="J17" s="55">
        <v>11043</v>
      </c>
      <c r="K17" s="56">
        <f t="shared" si="2"/>
        <v>26.917733089579528</v>
      </c>
    </row>
    <row r="18" spans="1:11" x14ac:dyDescent="0.25">
      <c r="A18" s="25" t="s">
        <v>68</v>
      </c>
      <c r="B18" s="25"/>
      <c r="C18" s="55">
        <v>8010</v>
      </c>
      <c r="D18" s="68">
        <f t="shared" si="3"/>
        <v>14.662541873363963</v>
      </c>
      <c r="E18" s="67">
        <v>6051</v>
      </c>
      <c r="F18" s="56">
        <f t="shared" si="0"/>
        <v>11.076737204364061</v>
      </c>
      <c r="G18" s="15"/>
      <c r="H18" s="55">
        <v>5385</v>
      </c>
      <c r="I18" s="56">
        <f t="shared" si="1"/>
        <v>13.126142595978063</v>
      </c>
      <c r="J18" s="67">
        <v>3830</v>
      </c>
      <c r="K18" s="56">
        <f t="shared" si="2"/>
        <v>9.3357708714198662</v>
      </c>
    </row>
    <row r="19" spans="1:11" x14ac:dyDescent="0.25">
      <c r="A19" s="25" t="s">
        <v>69</v>
      </c>
      <c r="B19" s="25"/>
      <c r="C19" s="55">
        <v>3796</v>
      </c>
      <c r="D19" s="68">
        <f t="shared" si="3"/>
        <v>6.9486902560910879</v>
      </c>
      <c r="E19" s="55">
        <v>2609</v>
      </c>
      <c r="F19" s="56">
        <f t="shared" si="0"/>
        <v>4.7759390788606577</v>
      </c>
      <c r="G19" s="15"/>
      <c r="H19" s="55">
        <v>2249</v>
      </c>
      <c r="I19" s="56">
        <f t="shared" si="1"/>
        <v>5.482023156611822</v>
      </c>
      <c r="J19" s="55">
        <v>1472</v>
      </c>
      <c r="K19" s="56">
        <f t="shared" si="2"/>
        <v>3.5880560633759906</v>
      </c>
    </row>
    <row r="20" spans="1:11" x14ac:dyDescent="0.25">
      <c r="A20" s="25" t="s">
        <v>70</v>
      </c>
      <c r="B20" s="25"/>
      <c r="C20" s="55">
        <v>1815</v>
      </c>
      <c r="D20" s="68">
        <f t="shared" si="3"/>
        <v>3.3224111735525086</v>
      </c>
      <c r="E20" s="55">
        <v>1236</v>
      </c>
      <c r="F20" s="56">
        <f t="shared" si="0"/>
        <v>2.2625759683678699</v>
      </c>
      <c r="G20" s="15"/>
      <c r="H20" s="55">
        <v>1010</v>
      </c>
      <c r="I20" s="56">
        <f t="shared" si="1"/>
        <v>2.4619134673979279</v>
      </c>
      <c r="J20" s="55">
        <v>699</v>
      </c>
      <c r="K20" s="56">
        <f t="shared" si="2"/>
        <v>1.7038391224862888</v>
      </c>
    </row>
    <row r="21" spans="1:11" x14ac:dyDescent="0.25">
      <c r="A21" s="25" t="s">
        <v>71</v>
      </c>
      <c r="B21" s="25"/>
      <c r="C21" s="55">
        <v>1180</v>
      </c>
      <c r="D21" s="68">
        <f t="shared" si="3"/>
        <v>2.1600248952021821</v>
      </c>
      <c r="E21" s="55">
        <v>816</v>
      </c>
      <c r="F21" s="56">
        <f t="shared" si="0"/>
        <v>1.4937394742622832</v>
      </c>
      <c r="G21" s="15"/>
      <c r="H21" s="55">
        <v>618</v>
      </c>
      <c r="I21" s="56">
        <f t="shared" si="1"/>
        <v>1.5063985374771482</v>
      </c>
      <c r="J21" s="55">
        <v>447</v>
      </c>
      <c r="K21" s="56">
        <f t="shared" si="2"/>
        <v>1.089579524680073</v>
      </c>
    </row>
    <row r="22" spans="1:11" x14ac:dyDescent="0.25">
      <c r="A22" s="25" t="s">
        <v>72</v>
      </c>
      <c r="B22" s="25"/>
      <c r="C22" s="55">
        <v>851</v>
      </c>
      <c r="D22" s="68">
        <f t="shared" si="3"/>
        <v>1.5577806659466584</v>
      </c>
      <c r="E22" s="55">
        <v>457</v>
      </c>
      <c r="F22" s="56">
        <f t="shared" si="0"/>
        <v>0.83656732811012657</v>
      </c>
      <c r="G22" s="15"/>
      <c r="H22" s="55">
        <v>431</v>
      </c>
      <c r="I22" s="56">
        <f t="shared" si="1"/>
        <v>1.0505789152955514</v>
      </c>
      <c r="J22" s="55">
        <v>240</v>
      </c>
      <c r="K22" s="56">
        <f t="shared" si="2"/>
        <v>0.58500914076782451</v>
      </c>
    </row>
    <row r="23" spans="1:11" x14ac:dyDescent="0.25">
      <c r="A23" s="25" t="s">
        <v>73</v>
      </c>
      <c r="B23" s="25"/>
      <c r="C23" s="55">
        <v>1561</v>
      </c>
      <c r="D23" s="68">
        <f>(C23/$C$12)*100</f>
        <v>2.8574566622123778</v>
      </c>
      <c r="E23" s="55">
        <v>477</v>
      </c>
      <c r="F23" s="56">
        <f t="shared" si="0"/>
        <v>0.87317858973420226</v>
      </c>
      <c r="G23" s="15"/>
      <c r="H23" s="55">
        <v>640</v>
      </c>
      <c r="I23" s="56">
        <f t="shared" si="1"/>
        <v>1.5600243753808651</v>
      </c>
      <c r="J23" s="55">
        <v>262</v>
      </c>
      <c r="K23" s="56">
        <f t="shared" si="2"/>
        <v>0.63863497867154173</v>
      </c>
    </row>
    <row r="24" spans="1:11" x14ac:dyDescent="0.25">
      <c r="A24" s="25" t="s">
        <v>104</v>
      </c>
      <c r="B24" s="25"/>
      <c r="C24" s="59" t="s">
        <v>90</v>
      </c>
      <c r="D24" s="59" t="s">
        <v>90</v>
      </c>
      <c r="E24" s="55">
        <v>1</v>
      </c>
      <c r="F24" s="75" t="s">
        <v>105</v>
      </c>
      <c r="G24" s="15"/>
      <c r="H24" s="59" t="s">
        <v>90</v>
      </c>
      <c r="I24" s="59" t="s">
        <v>90</v>
      </c>
      <c r="J24" s="59" t="s">
        <v>90</v>
      </c>
      <c r="K24" s="59" t="s">
        <v>90</v>
      </c>
    </row>
    <row r="25" spans="1:11" x14ac:dyDescent="0.25">
      <c r="A25" s="25"/>
      <c r="B25" s="25"/>
      <c r="C25" s="55"/>
      <c r="D25" s="53"/>
      <c r="E25" s="55"/>
      <c r="F25" s="56"/>
      <c r="G25" s="15"/>
      <c r="H25" s="55"/>
      <c r="I25" s="56"/>
      <c r="J25" s="55"/>
      <c r="K25" s="56"/>
    </row>
    <row r="26" spans="1:11" x14ac:dyDescent="0.25">
      <c r="A26" s="25" t="s">
        <v>75</v>
      </c>
      <c r="B26" s="25"/>
      <c r="C26" s="55">
        <v>31</v>
      </c>
      <c r="D26" s="53"/>
      <c r="E26" s="55">
        <v>29</v>
      </c>
      <c r="F26" s="56"/>
      <c r="G26" s="15"/>
      <c r="H26" s="55">
        <v>30</v>
      </c>
      <c r="I26" s="56"/>
      <c r="J26" s="55">
        <v>29</v>
      </c>
      <c r="K26" s="56"/>
    </row>
    <row r="27" spans="1:11" ht="9" customHeight="1" thickBot="1" x14ac:dyDescent="0.3">
      <c r="A27" s="44"/>
      <c r="B27" s="44"/>
      <c r="C27" s="44"/>
      <c r="D27" s="44"/>
      <c r="E27" s="54"/>
      <c r="F27" s="54"/>
      <c r="G27" s="54"/>
      <c r="H27" s="54"/>
      <c r="I27" s="54"/>
      <c r="J27" s="54"/>
      <c r="K27" s="54"/>
    </row>
    <row r="28" spans="1:11" ht="9" customHeight="1" x14ac:dyDescent="0.25"/>
    <row r="29" spans="1:11" ht="12.75" customHeight="1" x14ac:dyDescent="0.25">
      <c r="A29" s="13" t="s">
        <v>4</v>
      </c>
      <c r="B29" s="96" t="s">
        <v>16</v>
      </c>
      <c r="C29" s="96"/>
      <c r="D29" s="96"/>
      <c r="E29" s="96"/>
      <c r="F29" s="96"/>
      <c r="G29" s="96"/>
      <c r="H29" s="96"/>
      <c r="I29" s="96"/>
      <c r="J29" s="96"/>
      <c r="K29" s="96"/>
    </row>
    <row r="30" spans="1:11" ht="12.75" customHeight="1" x14ac:dyDescent="0.25">
      <c r="A30" s="15"/>
      <c r="B30" s="96"/>
      <c r="C30" s="96"/>
      <c r="D30" s="96"/>
      <c r="E30" s="96"/>
      <c r="F30" s="96"/>
      <c r="G30" s="96"/>
      <c r="H30" s="96"/>
      <c r="I30" s="96"/>
      <c r="J30" s="96"/>
      <c r="K30" s="96"/>
    </row>
    <row r="31" spans="1:11" ht="13.5" customHeight="1" x14ac:dyDescent="0.25">
      <c r="A31" s="15" t="s">
        <v>5</v>
      </c>
      <c r="B31" s="103" t="s">
        <v>59</v>
      </c>
      <c r="C31" s="103"/>
      <c r="D31" s="103"/>
      <c r="E31" s="103"/>
      <c r="F31" s="103"/>
      <c r="G31" s="103"/>
      <c r="H31" s="103"/>
    </row>
    <row r="32" spans="1:11" ht="12.75" customHeight="1" x14ac:dyDescent="0.25">
      <c r="B32" s="106" t="s">
        <v>152</v>
      </c>
      <c r="C32" s="106"/>
      <c r="D32" s="106"/>
    </row>
    <row r="33" spans="2:5" x14ac:dyDescent="0.25">
      <c r="B33" s="69" t="s">
        <v>89</v>
      </c>
    </row>
    <row r="38" spans="2:5" x14ac:dyDescent="0.25">
      <c r="D38" t="s">
        <v>18</v>
      </c>
      <c r="E38" t="s">
        <v>19</v>
      </c>
    </row>
    <row r="39" spans="2:5" x14ac:dyDescent="0.25">
      <c r="C39" s="25" t="s">
        <v>63</v>
      </c>
      <c r="D39" s="68" t="s">
        <v>90</v>
      </c>
      <c r="E39" s="59" t="str">
        <f>F13</f>
        <v>-</v>
      </c>
    </row>
    <row r="40" spans="2:5" x14ac:dyDescent="0.25">
      <c r="C40" s="25" t="s">
        <v>64</v>
      </c>
      <c r="D40" s="68">
        <v>-0.181222427648319</v>
      </c>
      <c r="E40" s="68">
        <f t="shared" ref="E40:E49" si="4">F14</f>
        <v>0.85121183275975698</v>
      </c>
    </row>
    <row r="41" spans="2:5" x14ac:dyDescent="0.25">
      <c r="C41" s="25" t="s">
        <v>65</v>
      </c>
      <c r="D41" s="68">
        <v>-7.0420472642735499</v>
      </c>
      <c r="E41" s="68">
        <f t="shared" si="4"/>
        <v>12.554001610895513</v>
      </c>
    </row>
    <row r="42" spans="2:5" x14ac:dyDescent="0.25">
      <c r="C42" s="25" t="s">
        <v>66</v>
      </c>
      <c r="D42" s="68">
        <v>-30.987204598290301</v>
      </c>
      <c r="E42" s="68">
        <f t="shared" si="4"/>
        <v>37.599765687925604</v>
      </c>
    </row>
    <row r="43" spans="2:5" x14ac:dyDescent="0.25">
      <c r="C43" s="25" t="s">
        <v>67</v>
      </c>
      <c r="D43" s="68">
        <v>-30.280620183419099</v>
      </c>
      <c r="E43" s="68">
        <f t="shared" si="4"/>
        <v>27.676283224719921</v>
      </c>
    </row>
    <row r="44" spans="2:5" x14ac:dyDescent="0.25">
      <c r="C44" s="25" t="s">
        <v>68</v>
      </c>
      <c r="D44" s="68">
        <v>-14.662541873364001</v>
      </c>
      <c r="E44" s="68">
        <f t="shared" si="4"/>
        <v>11.076737204364061</v>
      </c>
    </row>
    <row r="45" spans="2:5" x14ac:dyDescent="0.25">
      <c r="C45" s="25" t="s">
        <v>69</v>
      </c>
      <c r="D45" s="68">
        <v>-6.9486902560910897</v>
      </c>
      <c r="E45" s="68">
        <f t="shared" si="4"/>
        <v>4.7759390788606577</v>
      </c>
    </row>
    <row r="46" spans="2:5" x14ac:dyDescent="0.25">
      <c r="C46" s="25" t="s">
        <v>70</v>
      </c>
      <c r="D46" s="68">
        <v>-3.3224111735525099</v>
      </c>
      <c r="E46" s="68">
        <f t="shared" si="4"/>
        <v>2.2625759683678699</v>
      </c>
    </row>
    <row r="47" spans="2:5" x14ac:dyDescent="0.25">
      <c r="C47" s="25" t="s">
        <v>71</v>
      </c>
      <c r="D47" s="68">
        <v>-2.1600248952021799</v>
      </c>
      <c r="E47" s="68">
        <f t="shared" si="4"/>
        <v>1.4937394742622832</v>
      </c>
    </row>
    <row r="48" spans="2:5" x14ac:dyDescent="0.25">
      <c r="C48" s="25" t="s">
        <v>72</v>
      </c>
      <c r="D48" s="68">
        <v>-1.55778066594666</v>
      </c>
      <c r="E48" s="68">
        <f t="shared" si="4"/>
        <v>0.83656732811012657</v>
      </c>
    </row>
    <row r="49" spans="1:5" x14ac:dyDescent="0.25">
      <c r="C49" s="25" t="s">
        <v>73</v>
      </c>
      <c r="D49" s="68">
        <v>-2.85745666221238</v>
      </c>
      <c r="E49" s="68">
        <f t="shared" si="4"/>
        <v>0.87317858973420226</v>
      </c>
    </row>
    <row r="50" spans="1:5" x14ac:dyDescent="0.25">
      <c r="C50" s="25" t="s">
        <v>104</v>
      </c>
      <c r="D50" s="68" t="s">
        <v>90</v>
      </c>
      <c r="E50" s="59">
        <f>(E24/$E$12)*100</f>
        <v>1.8305630812037782E-3</v>
      </c>
    </row>
    <row r="53" spans="1:5" x14ac:dyDescent="0.25">
      <c r="B53" s="88"/>
    </row>
    <row r="54" spans="1:5" x14ac:dyDescent="0.25">
      <c r="A54" t="s">
        <v>80</v>
      </c>
      <c r="B54" s="88">
        <f>(C16/C12)*100</f>
        <v>30.987204598290287</v>
      </c>
      <c r="C54" t="s">
        <v>145</v>
      </c>
    </row>
  </sheetData>
  <mergeCells count="11">
    <mergeCell ref="B32:D32"/>
    <mergeCell ref="A4:K4"/>
    <mergeCell ref="B31:H31"/>
    <mergeCell ref="B29:K30"/>
    <mergeCell ref="A6:A10"/>
    <mergeCell ref="C8:D8"/>
    <mergeCell ref="E8:F8"/>
    <mergeCell ref="C7:F7"/>
    <mergeCell ref="H7:K7"/>
    <mergeCell ref="H8:I8"/>
    <mergeCell ref="J8:K8"/>
  </mergeCells>
  <pageMargins left="0.59055118110236227" right="0.59055118110236227" top="0.59055118110236227" bottom="0.74803149606299213" header="0.31496062992125984" footer="0.31496062992125984"/>
  <pageSetup paperSize="9" scale="96" orientation="landscape" r:id="rId1"/>
  <rowBreaks count="1" manualBreakCount="1">
    <brk id="33" max="10" man="1"/>
  </rowBreaks>
  <colBreaks count="1" manualBreakCount="1">
    <brk id="1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90B50-41B8-47BB-8C03-73E157CC8E62}">
  <dimension ref="A4:P37"/>
  <sheetViews>
    <sheetView topLeftCell="E1" zoomScaleNormal="100" workbookViewId="0">
      <selection activeCell="B31" sqref="B31:D32"/>
    </sheetView>
  </sheetViews>
  <sheetFormatPr defaultRowHeight="15" x14ac:dyDescent="0.25"/>
  <cols>
    <col min="2" max="2" width="6.7109375" customWidth="1"/>
    <col min="3" max="16" width="13.140625" customWidth="1"/>
  </cols>
  <sheetData>
    <row r="4" spans="1:16" ht="15.75" x14ac:dyDescent="0.25">
      <c r="A4" s="107" t="s">
        <v>150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6" ht="15.75" thickBot="1" x14ac:dyDescent="0.3"/>
    <row r="6" spans="1:16" ht="9" customHeight="1" x14ac:dyDescent="0.25">
      <c r="A6" s="57"/>
      <c r="B6" s="21"/>
      <c r="C6" s="20"/>
      <c r="D6" s="20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 x14ac:dyDescent="0.25">
      <c r="A7" s="99" t="s">
        <v>76</v>
      </c>
      <c r="B7" s="99"/>
      <c r="C7" s="99" t="s">
        <v>74</v>
      </c>
      <c r="D7" s="111" t="s">
        <v>88</v>
      </c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</row>
    <row r="8" spans="1:16" x14ac:dyDescent="0.25">
      <c r="A8" s="99"/>
      <c r="B8" s="99"/>
      <c r="C8" s="99"/>
      <c r="D8" s="73" t="s">
        <v>77</v>
      </c>
      <c r="E8" s="74" t="s">
        <v>63</v>
      </c>
      <c r="F8" s="74" t="s">
        <v>78</v>
      </c>
      <c r="G8" s="74" t="s">
        <v>79</v>
      </c>
      <c r="H8" s="74" t="s">
        <v>80</v>
      </c>
      <c r="I8" s="74" t="s">
        <v>81</v>
      </c>
      <c r="J8" s="74" t="s">
        <v>82</v>
      </c>
      <c r="K8" s="74" t="s">
        <v>83</v>
      </c>
      <c r="L8" s="74" t="s">
        <v>84</v>
      </c>
      <c r="M8" s="74" t="s">
        <v>85</v>
      </c>
      <c r="N8" s="74" t="s">
        <v>86</v>
      </c>
      <c r="O8" s="74" t="s">
        <v>87</v>
      </c>
      <c r="P8" s="74" t="s">
        <v>104</v>
      </c>
    </row>
    <row r="9" spans="1:16" ht="9" customHeight="1" thickBot="1" x14ac:dyDescent="0.3">
      <c r="A9" s="58"/>
      <c r="B9" s="45"/>
      <c r="C9" s="45"/>
      <c r="D9" s="45"/>
      <c r="E9" s="45"/>
      <c r="F9" s="45"/>
      <c r="G9" s="48"/>
      <c r="H9" s="45"/>
      <c r="I9" s="45"/>
      <c r="J9" s="45"/>
      <c r="K9" s="45"/>
      <c r="L9" s="48"/>
      <c r="M9" s="48"/>
      <c r="N9" s="48"/>
      <c r="O9" s="48"/>
      <c r="P9" s="48"/>
    </row>
    <row r="10" spans="1:16" ht="9" customHeight="1" thickTop="1" x14ac:dyDescent="0.25">
      <c r="A10" s="15"/>
      <c r="B10" s="15"/>
      <c r="C10" s="51"/>
      <c r="D10" s="51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5" customHeight="1" x14ac:dyDescent="0.25">
      <c r="A11" s="25" t="s">
        <v>74</v>
      </c>
      <c r="B11" s="15"/>
      <c r="C11" s="59">
        <f>SUM(C14:C24)</f>
        <v>54629</v>
      </c>
      <c r="D11" s="65">
        <f>SUM(E12:O12)</f>
        <v>99.998169470427797</v>
      </c>
      <c r="E11" s="59" t="s">
        <v>90</v>
      </c>
      <c r="F11" s="55">
        <f>SUM(F14:F25)</f>
        <v>465</v>
      </c>
      <c r="G11" s="55">
        <f t="shared" ref="G11:P11" si="0">SUM(G14:G25)</f>
        <v>6858</v>
      </c>
      <c r="H11" s="55">
        <f t="shared" si="0"/>
        <v>20540</v>
      </c>
      <c r="I11" s="55">
        <f t="shared" si="0"/>
        <v>15119</v>
      </c>
      <c r="J11" s="55">
        <f t="shared" si="0"/>
        <v>6051</v>
      </c>
      <c r="K11" s="55">
        <f t="shared" si="0"/>
        <v>2609</v>
      </c>
      <c r="L11" s="55">
        <f t="shared" si="0"/>
        <v>1236</v>
      </c>
      <c r="M11" s="55">
        <f t="shared" si="0"/>
        <v>816</v>
      </c>
      <c r="N11" s="55">
        <f t="shared" si="0"/>
        <v>457</v>
      </c>
      <c r="O11" s="55">
        <f t="shared" si="0"/>
        <v>477</v>
      </c>
      <c r="P11" s="55">
        <f t="shared" si="0"/>
        <v>1</v>
      </c>
    </row>
    <row r="12" spans="1:16" ht="15" customHeight="1" x14ac:dyDescent="0.25">
      <c r="A12" s="60" t="s">
        <v>77</v>
      </c>
      <c r="B12" s="15"/>
      <c r="C12" s="65">
        <f>SUM(D14:D24)</f>
        <v>99.999999999999986</v>
      </c>
      <c r="D12" s="61"/>
      <c r="E12" s="59" t="s">
        <v>90</v>
      </c>
      <c r="F12" s="71">
        <f t="shared" ref="F12:O12" si="1">(F11/$C$11)*100</f>
        <v>0.85119625107543617</v>
      </c>
      <c r="G12" s="71">
        <f t="shared" si="1"/>
        <v>12.553771806183528</v>
      </c>
      <c r="H12" s="71">
        <f t="shared" si="1"/>
        <v>37.599077413095614</v>
      </c>
      <c r="I12" s="71">
        <f t="shared" si="1"/>
        <v>27.675776602171009</v>
      </c>
      <c r="J12" s="71">
        <f t="shared" si="1"/>
        <v>11.076534441413902</v>
      </c>
      <c r="K12" s="71">
        <f t="shared" si="1"/>
        <v>4.7758516538834686</v>
      </c>
      <c r="L12" s="71">
        <f t="shared" si="1"/>
        <v>2.2625345512456754</v>
      </c>
      <c r="M12" s="71">
        <f t="shared" si="1"/>
        <v>1.4937121309194752</v>
      </c>
      <c r="N12" s="71">
        <f t="shared" si="1"/>
        <v>0.83655201449779426</v>
      </c>
      <c r="O12" s="71">
        <f t="shared" si="1"/>
        <v>0.87316260594189898</v>
      </c>
      <c r="P12" s="65" t="s">
        <v>105</v>
      </c>
    </row>
    <row r="13" spans="1:16" x14ac:dyDescent="0.25">
      <c r="A13" s="15"/>
      <c r="B13" s="15"/>
      <c r="C13" s="52"/>
      <c r="D13" s="53"/>
      <c r="E13" s="55"/>
      <c r="F13" s="56"/>
      <c r="G13" s="15"/>
      <c r="H13" s="55"/>
      <c r="I13" s="56"/>
      <c r="J13" s="55"/>
      <c r="K13" s="56"/>
      <c r="L13" s="15"/>
      <c r="M13" s="15"/>
      <c r="N13" s="15"/>
      <c r="O13" s="15"/>
      <c r="P13" s="15"/>
    </row>
    <row r="14" spans="1:16" x14ac:dyDescent="0.25">
      <c r="A14" s="25" t="s">
        <v>63</v>
      </c>
      <c r="B14" s="25"/>
      <c r="C14" s="59" t="s">
        <v>90</v>
      </c>
      <c r="D14" s="59" t="s">
        <v>90</v>
      </c>
      <c r="E14" s="59" t="s">
        <v>90</v>
      </c>
      <c r="F14" s="59" t="s">
        <v>90</v>
      </c>
      <c r="G14" s="59" t="s">
        <v>90</v>
      </c>
      <c r="H14" s="59" t="s">
        <v>90</v>
      </c>
      <c r="I14" s="59" t="s">
        <v>90</v>
      </c>
      <c r="J14" s="59" t="s">
        <v>90</v>
      </c>
      <c r="K14" s="59" t="s">
        <v>90</v>
      </c>
      <c r="L14" s="59" t="s">
        <v>90</v>
      </c>
      <c r="M14" s="59" t="s">
        <v>90</v>
      </c>
      <c r="N14" s="59" t="s">
        <v>90</v>
      </c>
      <c r="O14" s="59" t="s">
        <v>90</v>
      </c>
      <c r="P14" s="59" t="s">
        <v>90</v>
      </c>
    </row>
    <row r="15" spans="1:16" x14ac:dyDescent="0.25">
      <c r="A15" s="25" t="s">
        <v>64</v>
      </c>
      <c r="B15" s="25"/>
      <c r="C15" s="55">
        <f>SUM(F15:P15)</f>
        <v>99</v>
      </c>
      <c r="D15" s="66">
        <f t="shared" ref="D15:D24" si="2">(C15/$C$11)*100</f>
        <v>0.18122242764831867</v>
      </c>
      <c r="E15" s="59" t="s">
        <v>90</v>
      </c>
      <c r="F15" s="55">
        <v>48</v>
      </c>
      <c r="G15" s="55">
        <v>40</v>
      </c>
      <c r="H15" s="55">
        <v>9</v>
      </c>
      <c r="I15" s="55">
        <v>1</v>
      </c>
      <c r="J15" s="59">
        <v>1</v>
      </c>
      <c r="K15" s="59" t="s">
        <v>90</v>
      </c>
      <c r="L15" s="59" t="s">
        <v>90</v>
      </c>
      <c r="M15" s="59" t="s">
        <v>90</v>
      </c>
      <c r="N15" s="59" t="s">
        <v>90</v>
      </c>
      <c r="O15" s="59" t="s">
        <v>90</v>
      </c>
      <c r="P15" s="59" t="s">
        <v>90</v>
      </c>
    </row>
    <row r="16" spans="1:16" x14ac:dyDescent="0.25">
      <c r="A16" s="25" t="s">
        <v>65</v>
      </c>
      <c r="B16" s="25"/>
      <c r="C16" s="55">
        <f t="shared" ref="C16:C24" si="3">SUM(F16:P16)</f>
        <v>3847</v>
      </c>
      <c r="D16" s="66">
        <f t="shared" si="2"/>
        <v>7.0420472642735543</v>
      </c>
      <c r="E16" s="59" t="s">
        <v>90</v>
      </c>
      <c r="F16" s="55">
        <v>213</v>
      </c>
      <c r="G16" s="55">
        <v>2360</v>
      </c>
      <c r="H16" s="55">
        <v>1069</v>
      </c>
      <c r="I16" s="55">
        <v>157</v>
      </c>
      <c r="J16" s="55">
        <v>33</v>
      </c>
      <c r="K16" s="55">
        <v>9</v>
      </c>
      <c r="L16" s="55">
        <v>3</v>
      </c>
      <c r="M16" s="59" t="s">
        <v>90</v>
      </c>
      <c r="N16" s="59">
        <v>2</v>
      </c>
      <c r="O16" s="55">
        <v>1</v>
      </c>
      <c r="P16" s="59" t="s">
        <v>90</v>
      </c>
    </row>
    <row r="17" spans="1:16" x14ac:dyDescent="0.25">
      <c r="A17" s="25" t="s">
        <v>66</v>
      </c>
      <c r="B17" s="25"/>
      <c r="C17" s="55">
        <f t="shared" si="3"/>
        <v>16928</v>
      </c>
      <c r="D17" s="66">
        <f t="shared" si="2"/>
        <v>30.987204598290287</v>
      </c>
      <c r="E17" s="59" t="s">
        <v>90</v>
      </c>
      <c r="F17" s="55">
        <v>86</v>
      </c>
      <c r="G17" s="55">
        <v>3033</v>
      </c>
      <c r="H17" s="55">
        <v>10899</v>
      </c>
      <c r="I17" s="55">
        <v>2429</v>
      </c>
      <c r="J17" s="55">
        <v>387</v>
      </c>
      <c r="K17" s="55">
        <v>60</v>
      </c>
      <c r="L17" s="55">
        <v>15</v>
      </c>
      <c r="M17" s="55">
        <v>13</v>
      </c>
      <c r="N17" s="59">
        <v>4</v>
      </c>
      <c r="O17" s="55">
        <v>1</v>
      </c>
      <c r="P17" s="55">
        <v>1</v>
      </c>
    </row>
    <row r="18" spans="1:16" x14ac:dyDescent="0.25">
      <c r="A18" s="25" t="s">
        <v>67</v>
      </c>
      <c r="B18" s="25"/>
      <c r="C18" s="55">
        <f t="shared" si="3"/>
        <v>16542</v>
      </c>
      <c r="D18" s="66">
        <f t="shared" si="2"/>
        <v>30.280620183419067</v>
      </c>
      <c r="E18" s="59" t="s">
        <v>90</v>
      </c>
      <c r="F18" s="55">
        <v>52</v>
      </c>
      <c r="G18" s="55">
        <v>898</v>
      </c>
      <c r="H18" s="55">
        <v>6353</v>
      </c>
      <c r="I18" s="55">
        <v>7720</v>
      </c>
      <c r="J18" s="55">
        <v>1214</v>
      </c>
      <c r="K18" s="55">
        <v>244</v>
      </c>
      <c r="L18" s="55">
        <v>39</v>
      </c>
      <c r="M18" s="55">
        <v>14</v>
      </c>
      <c r="N18" s="55">
        <v>4</v>
      </c>
      <c r="O18" s="55">
        <v>4</v>
      </c>
      <c r="P18" s="59" t="s">
        <v>90</v>
      </c>
    </row>
    <row r="19" spans="1:16" x14ac:dyDescent="0.25">
      <c r="A19" s="25" t="s">
        <v>68</v>
      </c>
      <c r="B19" s="25"/>
      <c r="C19" s="55">
        <f t="shared" si="3"/>
        <v>8010</v>
      </c>
      <c r="D19" s="66">
        <f t="shared" si="2"/>
        <v>14.662541873363963</v>
      </c>
      <c r="E19" s="59" t="s">
        <v>90</v>
      </c>
      <c r="F19" s="55">
        <v>15</v>
      </c>
      <c r="G19" s="55">
        <v>255</v>
      </c>
      <c r="H19" s="55">
        <v>1423</v>
      </c>
      <c r="I19" s="55">
        <v>3274</v>
      </c>
      <c r="J19" s="55">
        <v>2423</v>
      </c>
      <c r="K19" s="55">
        <v>499</v>
      </c>
      <c r="L19" s="55">
        <v>90</v>
      </c>
      <c r="M19" s="55">
        <v>23</v>
      </c>
      <c r="N19" s="55">
        <v>5</v>
      </c>
      <c r="O19" s="55">
        <v>3</v>
      </c>
      <c r="P19" s="59" t="s">
        <v>90</v>
      </c>
    </row>
    <row r="20" spans="1:16" x14ac:dyDescent="0.25">
      <c r="A20" s="25" t="s">
        <v>69</v>
      </c>
      <c r="B20" s="25"/>
      <c r="C20" s="55">
        <f t="shared" si="3"/>
        <v>3796</v>
      </c>
      <c r="D20" s="66">
        <f t="shared" si="2"/>
        <v>6.9486902560910879</v>
      </c>
      <c r="E20" s="59" t="s">
        <v>90</v>
      </c>
      <c r="F20" s="55">
        <v>13</v>
      </c>
      <c r="G20" s="55">
        <v>112</v>
      </c>
      <c r="H20" s="55">
        <v>393</v>
      </c>
      <c r="I20" s="55">
        <v>902</v>
      </c>
      <c r="J20" s="55">
        <v>1172</v>
      </c>
      <c r="K20" s="55">
        <v>892</v>
      </c>
      <c r="L20" s="55">
        <v>222</v>
      </c>
      <c r="M20" s="55">
        <v>61</v>
      </c>
      <c r="N20" s="55">
        <v>20</v>
      </c>
      <c r="O20" s="55">
        <v>9</v>
      </c>
      <c r="P20" s="59" t="s">
        <v>90</v>
      </c>
    </row>
    <row r="21" spans="1:16" x14ac:dyDescent="0.25">
      <c r="A21" s="25" t="s">
        <v>70</v>
      </c>
      <c r="B21" s="25"/>
      <c r="C21" s="55">
        <f t="shared" si="3"/>
        <v>1815</v>
      </c>
      <c r="D21" s="66">
        <f t="shared" si="2"/>
        <v>3.3224111735525086</v>
      </c>
      <c r="E21" s="59" t="s">
        <v>90</v>
      </c>
      <c r="F21" s="55">
        <v>15</v>
      </c>
      <c r="G21" s="55">
        <v>53</v>
      </c>
      <c r="H21" s="55">
        <v>168</v>
      </c>
      <c r="I21" s="55">
        <v>297</v>
      </c>
      <c r="J21" s="55">
        <v>387</v>
      </c>
      <c r="K21" s="55">
        <v>430</v>
      </c>
      <c r="L21" s="55">
        <v>327</v>
      </c>
      <c r="M21" s="55">
        <v>103</v>
      </c>
      <c r="N21" s="55">
        <v>22</v>
      </c>
      <c r="O21" s="55">
        <v>13</v>
      </c>
      <c r="P21" s="59" t="s">
        <v>90</v>
      </c>
    </row>
    <row r="22" spans="1:16" x14ac:dyDescent="0.25">
      <c r="A22" s="25" t="s">
        <v>71</v>
      </c>
      <c r="B22" s="25"/>
      <c r="C22" s="55">
        <f t="shared" si="3"/>
        <v>1180</v>
      </c>
      <c r="D22" s="66">
        <f t="shared" si="2"/>
        <v>2.1600248952021821</v>
      </c>
      <c r="E22" s="59" t="s">
        <v>90</v>
      </c>
      <c r="F22" s="59">
        <v>9</v>
      </c>
      <c r="G22" s="55">
        <v>44</v>
      </c>
      <c r="H22" s="55">
        <v>98</v>
      </c>
      <c r="I22" s="55">
        <v>128</v>
      </c>
      <c r="J22" s="55">
        <v>177</v>
      </c>
      <c r="K22" s="55">
        <v>216</v>
      </c>
      <c r="L22" s="55">
        <v>236</v>
      </c>
      <c r="M22" s="55">
        <v>195</v>
      </c>
      <c r="N22" s="55">
        <v>56</v>
      </c>
      <c r="O22" s="55">
        <v>21</v>
      </c>
      <c r="P22" s="59" t="s">
        <v>90</v>
      </c>
    </row>
    <row r="23" spans="1:16" x14ac:dyDescent="0.25">
      <c r="A23" s="25" t="s">
        <v>72</v>
      </c>
      <c r="B23" s="25"/>
      <c r="C23" s="55">
        <f t="shared" si="3"/>
        <v>851</v>
      </c>
      <c r="D23" s="66">
        <f t="shared" si="2"/>
        <v>1.5577806659466584</v>
      </c>
      <c r="E23" s="59" t="s">
        <v>90</v>
      </c>
      <c r="F23" s="59">
        <v>6</v>
      </c>
      <c r="G23" s="55">
        <v>24</v>
      </c>
      <c r="H23" s="55">
        <v>64</v>
      </c>
      <c r="I23" s="55">
        <v>79</v>
      </c>
      <c r="J23" s="55">
        <v>110</v>
      </c>
      <c r="K23" s="55">
        <v>103</v>
      </c>
      <c r="L23" s="55">
        <v>135</v>
      </c>
      <c r="M23" s="55">
        <v>158</v>
      </c>
      <c r="N23" s="55">
        <v>121</v>
      </c>
      <c r="O23" s="55">
        <v>51</v>
      </c>
      <c r="P23" s="59" t="s">
        <v>90</v>
      </c>
    </row>
    <row r="24" spans="1:16" x14ac:dyDescent="0.25">
      <c r="A24" s="25" t="s">
        <v>73</v>
      </c>
      <c r="B24" s="25"/>
      <c r="C24" s="55">
        <f t="shared" si="3"/>
        <v>1561</v>
      </c>
      <c r="D24" s="66">
        <f t="shared" si="2"/>
        <v>2.8574566622123778</v>
      </c>
      <c r="E24" s="59" t="s">
        <v>90</v>
      </c>
      <c r="F24" s="55">
        <v>8</v>
      </c>
      <c r="G24" s="55">
        <v>39</v>
      </c>
      <c r="H24" s="55">
        <v>64</v>
      </c>
      <c r="I24" s="55">
        <v>132</v>
      </c>
      <c r="J24" s="55">
        <v>147</v>
      </c>
      <c r="K24" s="55">
        <v>156</v>
      </c>
      <c r="L24" s="55">
        <v>169</v>
      </c>
      <c r="M24" s="55">
        <v>249</v>
      </c>
      <c r="N24" s="55">
        <v>223</v>
      </c>
      <c r="O24" s="55">
        <v>374</v>
      </c>
      <c r="P24" s="59" t="s">
        <v>90</v>
      </c>
    </row>
    <row r="25" spans="1:16" x14ac:dyDescent="0.25">
      <c r="A25" s="25" t="s">
        <v>104</v>
      </c>
      <c r="B25" s="25"/>
      <c r="C25" s="59" t="s">
        <v>90</v>
      </c>
      <c r="D25" s="65" t="s">
        <v>105</v>
      </c>
      <c r="E25" s="59" t="s">
        <v>90</v>
      </c>
      <c r="F25" s="59" t="s">
        <v>90</v>
      </c>
      <c r="G25" s="59" t="s">
        <v>90</v>
      </c>
      <c r="H25" s="59" t="s">
        <v>90</v>
      </c>
      <c r="I25" s="59" t="s">
        <v>90</v>
      </c>
      <c r="J25" s="59" t="s">
        <v>90</v>
      </c>
      <c r="K25" s="59" t="s">
        <v>90</v>
      </c>
      <c r="L25" s="59" t="s">
        <v>90</v>
      </c>
      <c r="M25" s="59" t="s">
        <v>90</v>
      </c>
      <c r="N25" s="59" t="s">
        <v>90</v>
      </c>
      <c r="O25" s="59" t="s">
        <v>90</v>
      </c>
      <c r="P25" s="59" t="s">
        <v>90</v>
      </c>
    </row>
    <row r="26" spans="1:16" ht="9" customHeight="1" thickBot="1" x14ac:dyDescent="0.3">
      <c r="A26" s="44"/>
      <c r="B26" s="44"/>
      <c r="C26" s="44"/>
      <c r="D26" s="4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</row>
    <row r="27" spans="1:16" ht="9" customHeight="1" x14ac:dyDescent="0.25"/>
    <row r="28" spans="1:16" ht="12.75" customHeight="1" x14ac:dyDescent="0.25">
      <c r="A28" s="13" t="s">
        <v>4</v>
      </c>
      <c r="B28" s="96" t="s">
        <v>16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1:16" ht="12.75" customHeight="1" x14ac:dyDescent="0.25">
      <c r="A29" s="15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</row>
    <row r="30" spans="1:16" ht="12.75" customHeight="1" x14ac:dyDescent="0.25">
      <c r="A30" s="15" t="s">
        <v>5</v>
      </c>
      <c r="B30" s="103" t="s">
        <v>59</v>
      </c>
      <c r="C30" s="103"/>
      <c r="D30" s="103"/>
      <c r="E30" s="103"/>
      <c r="F30" s="103"/>
      <c r="G30" s="103"/>
      <c r="H30" s="103"/>
    </row>
    <row r="31" spans="1:16" ht="12.75" customHeight="1" x14ac:dyDescent="0.25">
      <c r="B31" s="106" t="s">
        <v>152</v>
      </c>
      <c r="C31" s="106"/>
      <c r="D31" s="106"/>
    </row>
    <row r="32" spans="1:16" ht="12.75" customHeight="1" x14ac:dyDescent="0.25">
      <c r="B32" s="69" t="s">
        <v>89</v>
      </c>
    </row>
    <row r="33" spans="2:5" x14ac:dyDescent="0.25">
      <c r="B33" s="69"/>
    </row>
    <row r="36" spans="2:5" x14ac:dyDescent="0.25">
      <c r="C36" t="s">
        <v>80</v>
      </c>
      <c r="D36" s="76">
        <f>(H17/C11)*100</f>
        <v>19.950941807464901</v>
      </c>
      <c r="E36" t="s">
        <v>145</v>
      </c>
    </row>
    <row r="37" spans="2:5" x14ac:dyDescent="0.25">
      <c r="C37" t="s">
        <v>78</v>
      </c>
      <c r="D37" s="76">
        <f>(F15/C11)*100</f>
        <v>8.7865419465851469E-2</v>
      </c>
      <c r="E37" t="s">
        <v>145</v>
      </c>
    </row>
  </sheetData>
  <mergeCells count="7">
    <mergeCell ref="B31:D31"/>
    <mergeCell ref="A4:K4"/>
    <mergeCell ref="B30:H30"/>
    <mergeCell ref="A7:B8"/>
    <mergeCell ref="C7:C8"/>
    <mergeCell ref="D7:P7"/>
    <mergeCell ref="B28:P29"/>
  </mergeCells>
  <phoneticPr fontId="6" type="noConversion"/>
  <pageMargins left="0.59055118110236227" right="0.59055118110236227" top="1.5748031496062993" bottom="0.74803149606299213" header="0.31496062992125984" footer="0.31496062992125984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EAE1F-3924-4482-A32A-6ED1FAE641FB}">
  <dimension ref="A4:O41"/>
  <sheetViews>
    <sheetView zoomScaleNormal="100" workbookViewId="0">
      <selection activeCell="J34" sqref="J34"/>
    </sheetView>
  </sheetViews>
  <sheetFormatPr defaultRowHeight="15" x14ac:dyDescent="0.25"/>
  <cols>
    <col min="2" max="2" width="11.7109375" customWidth="1"/>
    <col min="3" max="3" width="18.42578125" customWidth="1"/>
    <col min="4" max="16" width="13.140625" customWidth="1"/>
  </cols>
  <sheetData>
    <row r="4" spans="1:15" ht="15.75" x14ac:dyDescent="0.25">
      <c r="A4" s="107" t="s">
        <v>144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5" ht="15.75" thickBot="1" x14ac:dyDescent="0.3"/>
    <row r="6" spans="1:15" ht="9" customHeight="1" x14ac:dyDescent="0.25">
      <c r="A6" s="57"/>
      <c r="B6" s="21"/>
      <c r="C6" s="20"/>
      <c r="D6" s="20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5" x14ac:dyDescent="0.25">
      <c r="A7" s="99" t="s">
        <v>91</v>
      </c>
      <c r="B7" s="99"/>
      <c r="C7" s="99" t="s">
        <v>92</v>
      </c>
      <c r="D7" s="111" t="s">
        <v>93</v>
      </c>
      <c r="E7" s="111"/>
      <c r="F7" s="111"/>
      <c r="G7" s="111"/>
      <c r="H7" s="111"/>
      <c r="I7" s="111"/>
      <c r="J7" s="111"/>
      <c r="K7" s="111"/>
      <c r="L7" s="111"/>
      <c r="M7" s="111"/>
      <c r="N7" s="111"/>
    </row>
    <row r="8" spans="1:15" x14ac:dyDescent="0.25">
      <c r="A8" s="99"/>
      <c r="B8" s="99"/>
      <c r="C8" s="99"/>
      <c r="D8" s="73" t="s">
        <v>77</v>
      </c>
      <c r="E8" s="74" t="s">
        <v>94</v>
      </c>
      <c r="F8" s="74" t="s">
        <v>96</v>
      </c>
      <c r="G8" s="74" t="s">
        <v>95</v>
      </c>
      <c r="H8" s="74" t="s">
        <v>98</v>
      </c>
      <c r="I8" s="74" t="s">
        <v>99</v>
      </c>
      <c r="J8" s="74" t="s">
        <v>102</v>
      </c>
      <c r="K8" s="74" t="s">
        <v>100</v>
      </c>
      <c r="L8" s="74" t="s">
        <v>97</v>
      </c>
      <c r="M8" s="74" t="s">
        <v>101</v>
      </c>
      <c r="N8" s="74" t="s">
        <v>125</v>
      </c>
    </row>
    <row r="9" spans="1:15" ht="9" customHeight="1" thickBot="1" x14ac:dyDescent="0.3">
      <c r="A9" s="58"/>
      <c r="B9" s="45"/>
      <c r="C9" s="45"/>
      <c r="D9" s="45"/>
      <c r="E9" s="45"/>
      <c r="F9" s="45"/>
      <c r="G9" s="48"/>
      <c r="H9" s="45"/>
      <c r="I9" s="45"/>
      <c r="J9" s="45"/>
      <c r="K9" s="45"/>
      <c r="L9" s="48"/>
      <c r="M9" s="48"/>
      <c r="N9" s="48"/>
    </row>
    <row r="10" spans="1:15" ht="9" customHeight="1" thickTop="1" x14ac:dyDescent="0.25">
      <c r="A10" s="15"/>
      <c r="B10" s="15"/>
      <c r="C10" s="51"/>
      <c r="D10" s="51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5" ht="15" customHeight="1" x14ac:dyDescent="0.25">
      <c r="A11" s="25" t="s">
        <v>74</v>
      </c>
      <c r="B11" s="15"/>
      <c r="C11" s="59">
        <f>SUM(C14:C23)</f>
        <v>54629</v>
      </c>
      <c r="D11" s="65">
        <v>100</v>
      </c>
      <c r="E11" s="59">
        <f t="shared" ref="E11:N11" si="0">SUM(E14:E23)</f>
        <v>54015</v>
      </c>
      <c r="F11" s="55">
        <f t="shared" si="0"/>
        <v>73</v>
      </c>
      <c r="G11" s="55">
        <f t="shared" si="0"/>
        <v>178</v>
      </c>
      <c r="H11" s="55">
        <f t="shared" si="0"/>
        <v>45</v>
      </c>
      <c r="I11" s="55">
        <f t="shared" si="0"/>
        <v>40</v>
      </c>
      <c r="J11" s="55">
        <f t="shared" si="0"/>
        <v>21</v>
      </c>
      <c r="K11" s="55">
        <f t="shared" si="0"/>
        <v>16</v>
      </c>
      <c r="L11" s="55">
        <f t="shared" si="0"/>
        <v>33</v>
      </c>
      <c r="M11" s="55">
        <f t="shared" si="0"/>
        <v>14</v>
      </c>
      <c r="N11" s="55">
        <f t="shared" si="0"/>
        <v>194</v>
      </c>
      <c r="O11" s="70"/>
    </row>
    <row r="12" spans="1:15" ht="15" customHeight="1" x14ac:dyDescent="0.25">
      <c r="A12" s="60" t="s">
        <v>77</v>
      </c>
      <c r="B12" s="15"/>
      <c r="C12" s="65">
        <f>SUM(D14:D23)</f>
        <v>100</v>
      </c>
      <c r="D12" s="61"/>
      <c r="E12" s="72">
        <f>(E11/C11)*100</f>
        <v>98.87605484266598</v>
      </c>
      <c r="F12" s="71">
        <f t="shared" ref="F12:N12" si="1">(F11/$C$11)*100</f>
        <v>0.13362865877098246</v>
      </c>
      <c r="G12" s="71">
        <f t="shared" si="1"/>
        <v>0.32583426385253256</v>
      </c>
      <c r="H12" s="71">
        <f t="shared" si="1"/>
        <v>8.2373830749235752E-2</v>
      </c>
      <c r="I12" s="65" t="s">
        <v>105</v>
      </c>
      <c r="J12" s="65" t="s">
        <v>105</v>
      </c>
      <c r="K12" s="71">
        <f t="shared" si="1"/>
        <v>2.9288473155283826E-2</v>
      </c>
      <c r="L12" s="65" t="s">
        <v>105</v>
      </c>
      <c r="M12" s="65" t="s">
        <v>105</v>
      </c>
      <c r="N12" s="71">
        <f t="shared" si="1"/>
        <v>0.35512273700781638</v>
      </c>
      <c r="O12" s="64"/>
    </row>
    <row r="13" spans="1:15" x14ac:dyDescent="0.25">
      <c r="A13" s="15"/>
      <c r="B13" s="15"/>
      <c r="C13" s="52"/>
      <c r="D13" s="53"/>
      <c r="E13" s="55"/>
      <c r="F13" s="56"/>
      <c r="G13" s="15"/>
      <c r="H13" s="55"/>
      <c r="I13" s="56"/>
      <c r="J13" s="55"/>
      <c r="K13" s="56"/>
      <c r="L13" s="15"/>
      <c r="M13" s="15"/>
      <c r="N13" s="15"/>
    </row>
    <row r="14" spans="1:15" x14ac:dyDescent="0.25">
      <c r="A14" s="25" t="s">
        <v>94</v>
      </c>
      <c r="B14" s="25"/>
      <c r="C14" s="59">
        <f>SUM(E14:N14)</f>
        <v>49638</v>
      </c>
      <c r="D14" s="72">
        <f>(C14/C11)*100</f>
        <v>90.863826905123659</v>
      </c>
      <c r="E14" s="55">
        <v>49318</v>
      </c>
      <c r="F14" s="55">
        <v>70</v>
      </c>
      <c r="G14" s="59">
        <v>40</v>
      </c>
      <c r="H14" s="59">
        <v>44</v>
      </c>
      <c r="I14" s="59">
        <v>9</v>
      </c>
      <c r="J14" s="59">
        <v>17</v>
      </c>
      <c r="K14" s="59">
        <v>16</v>
      </c>
      <c r="L14" s="59">
        <v>33</v>
      </c>
      <c r="M14" s="59">
        <v>13</v>
      </c>
      <c r="N14" s="59">
        <v>78</v>
      </c>
    </row>
    <row r="15" spans="1:15" x14ac:dyDescent="0.25">
      <c r="A15" s="25" t="s">
        <v>96</v>
      </c>
      <c r="B15" s="25"/>
      <c r="C15" s="59">
        <f t="shared" ref="C15:C23" si="2">SUM(E15:N15)</f>
        <v>1066</v>
      </c>
      <c r="D15" s="66">
        <f>(C15/$C$11)*100</f>
        <v>1.9513445239707847</v>
      </c>
      <c r="E15" s="55">
        <v>1059</v>
      </c>
      <c r="F15" s="55">
        <v>3</v>
      </c>
      <c r="G15" s="59" t="s">
        <v>90</v>
      </c>
      <c r="H15" s="59" t="s">
        <v>90</v>
      </c>
      <c r="I15" s="59" t="s">
        <v>90</v>
      </c>
      <c r="J15" s="59" t="s">
        <v>90</v>
      </c>
      <c r="K15" s="59" t="s">
        <v>90</v>
      </c>
      <c r="L15" s="59" t="s">
        <v>90</v>
      </c>
      <c r="M15" s="59" t="s">
        <v>90</v>
      </c>
      <c r="N15" s="59">
        <v>4</v>
      </c>
    </row>
    <row r="16" spans="1:15" x14ac:dyDescent="0.25">
      <c r="A16" s="25" t="s">
        <v>95</v>
      </c>
      <c r="B16" s="25"/>
      <c r="C16" s="59">
        <f t="shared" si="2"/>
        <v>994</v>
      </c>
      <c r="D16" s="66">
        <f t="shared" ref="D16:D23" si="3">(C16/$C$11)*100</f>
        <v>1.8195463947720074</v>
      </c>
      <c r="E16" s="55">
        <v>792</v>
      </c>
      <c r="F16" s="59" t="s">
        <v>90</v>
      </c>
      <c r="G16" s="59">
        <v>133</v>
      </c>
      <c r="H16" s="59" t="s">
        <v>90</v>
      </c>
      <c r="I16" s="59" t="s">
        <v>90</v>
      </c>
      <c r="J16" s="59">
        <v>4</v>
      </c>
      <c r="K16" s="59" t="s">
        <v>90</v>
      </c>
      <c r="L16" s="59" t="s">
        <v>90</v>
      </c>
      <c r="M16" s="59" t="s">
        <v>90</v>
      </c>
      <c r="N16" s="59">
        <v>65</v>
      </c>
    </row>
    <row r="17" spans="1:15" x14ac:dyDescent="0.25">
      <c r="A17" s="25" t="s">
        <v>98</v>
      </c>
      <c r="B17" s="25"/>
      <c r="C17" s="59">
        <f t="shared" si="2"/>
        <v>460</v>
      </c>
      <c r="D17" s="66">
        <f t="shared" si="3"/>
        <v>0.84204360321440996</v>
      </c>
      <c r="E17" s="55">
        <v>460</v>
      </c>
      <c r="F17" s="59" t="s">
        <v>90</v>
      </c>
      <c r="G17" s="59" t="s">
        <v>90</v>
      </c>
      <c r="H17" s="59" t="s">
        <v>90</v>
      </c>
      <c r="I17" s="59" t="s">
        <v>90</v>
      </c>
      <c r="J17" s="59" t="s">
        <v>90</v>
      </c>
      <c r="K17" s="59" t="s">
        <v>90</v>
      </c>
      <c r="L17" s="59" t="s">
        <v>90</v>
      </c>
      <c r="M17" s="59" t="s">
        <v>90</v>
      </c>
      <c r="N17" s="59" t="s">
        <v>90</v>
      </c>
    </row>
    <row r="18" spans="1:15" x14ac:dyDescent="0.25">
      <c r="A18" s="25" t="s">
        <v>99</v>
      </c>
      <c r="B18" s="25"/>
      <c r="C18" s="59">
        <f t="shared" si="2"/>
        <v>313</v>
      </c>
      <c r="D18" s="66">
        <f t="shared" si="3"/>
        <v>0.57295575610023974</v>
      </c>
      <c r="E18" s="55">
        <v>283</v>
      </c>
      <c r="F18" s="59" t="s">
        <v>90</v>
      </c>
      <c r="G18" s="59" t="s">
        <v>90</v>
      </c>
      <c r="H18" s="59" t="s">
        <v>90</v>
      </c>
      <c r="I18" s="59">
        <v>30</v>
      </c>
      <c r="J18" s="59" t="s">
        <v>90</v>
      </c>
      <c r="K18" s="59" t="s">
        <v>90</v>
      </c>
      <c r="L18" s="59" t="s">
        <v>90</v>
      </c>
      <c r="M18" s="59" t="s">
        <v>90</v>
      </c>
      <c r="N18" s="59" t="s">
        <v>90</v>
      </c>
    </row>
    <row r="19" spans="1:15" x14ac:dyDescent="0.25">
      <c r="A19" s="25" t="s">
        <v>102</v>
      </c>
      <c r="B19" s="25"/>
      <c r="C19" s="59">
        <f t="shared" si="2"/>
        <v>284</v>
      </c>
      <c r="D19" s="66">
        <f t="shared" si="3"/>
        <v>0.5198703985062878</v>
      </c>
      <c r="E19" s="55">
        <v>280</v>
      </c>
      <c r="F19" s="59" t="s">
        <v>90</v>
      </c>
      <c r="G19" s="59">
        <v>3</v>
      </c>
      <c r="H19" s="59" t="s">
        <v>90</v>
      </c>
      <c r="I19" s="59" t="s">
        <v>90</v>
      </c>
      <c r="J19" s="59" t="s">
        <v>90</v>
      </c>
      <c r="K19" s="59" t="s">
        <v>90</v>
      </c>
      <c r="L19" s="59" t="s">
        <v>90</v>
      </c>
      <c r="M19" s="59" t="s">
        <v>90</v>
      </c>
      <c r="N19" s="59">
        <v>1</v>
      </c>
    </row>
    <row r="20" spans="1:15" x14ac:dyDescent="0.25">
      <c r="A20" s="25" t="s">
        <v>100</v>
      </c>
      <c r="B20" s="25"/>
      <c r="C20" s="59">
        <f t="shared" si="2"/>
        <v>240</v>
      </c>
      <c r="D20" s="66">
        <f t="shared" si="3"/>
        <v>0.43932709732925734</v>
      </c>
      <c r="E20" s="55">
        <v>240</v>
      </c>
      <c r="F20" s="59" t="s">
        <v>90</v>
      </c>
      <c r="G20" s="59" t="s">
        <v>90</v>
      </c>
      <c r="H20" s="59" t="s">
        <v>90</v>
      </c>
      <c r="I20" s="59" t="s">
        <v>90</v>
      </c>
      <c r="J20" s="59" t="s">
        <v>90</v>
      </c>
      <c r="K20" s="59" t="s">
        <v>90</v>
      </c>
      <c r="L20" s="59" t="s">
        <v>90</v>
      </c>
      <c r="M20" s="59" t="s">
        <v>90</v>
      </c>
      <c r="N20" s="59" t="s">
        <v>90</v>
      </c>
    </row>
    <row r="21" spans="1:15" x14ac:dyDescent="0.25">
      <c r="A21" s="25" t="s">
        <v>97</v>
      </c>
      <c r="B21" s="25"/>
      <c r="C21" s="59">
        <f t="shared" si="2"/>
        <v>237</v>
      </c>
      <c r="D21" s="66">
        <f t="shared" si="3"/>
        <v>0.43383550861264164</v>
      </c>
      <c r="E21" s="55">
        <v>234</v>
      </c>
      <c r="F21" s="59" t="s">
        <v>90</v>
      </c>
      <c r="G21" s="59">
        <v>1</v>
      </c>
      <c r="H21" s="59" t="s">
        <v>90</v>
      </c>
      <c r="I21" s="59">
        <v>1</v>
      </c>
      <c r="J21" s="59" t="s">
        <v>90</v>
      </c>
      <c r="K21" s="59" t="s">
        <v>90</v>
      </c>
      <c r="L21" s="59" t="s">
        <v>90</v>
      </c>
      <c r="M21" s="59">
        <v>1</v>
      </c>
      <c r="N21" s="59" t="s">
        <v>90</v>
      </c>
    </row>
    <row r="22" spans="1:15" x14ac:dyDescent="0.25">
      <c r="A22" s="25" t="s">
        <v>101</v>
      </c>
      <c r="B22" s="25"/>
      <c r="C22" s="59">
        <f t="shared" si="2"/>
        <v>203</v>
      </c>
      <c r="D22" s="66">
        <f t="shared" si="3"/>
        <v>0.37159750315766354</v>
      </c>
      <c r="E22" s="55">
        <v>200</v>
      </c>
      <c r="F22" s="59" t="s">
        <v>90</v>
      </c>
      <c r="G22" s="59" t="s">
        <v>90</v>
      </c>
      <c r="H22" s="59" t="s">
        <v>90</v>
      </c>
      <c r="I22" s="59" t="s">
        <v>90</v>
      </c>
      <c r="J22" s="59" t="s">
        <v>90</v>
      </c>
      <c r="K22" s="59" t="s">
        <v>90</v>
      </c>
      <c r="L22" s="59" t="s">
        <v>90</v>
      </c>
      <c r="M22" s="59" t="s">
        <v>90</v>
      </c>
      <c r="N22" s="59">
        <v>3</v>
      </c>
    </row>
    <row r="23" spans="1:15" x14ac:dyDescent="0.25">
      <c r="A23" s="25" t="s">
        <v>125</v>
      </c>
      <c r="B23" s="25"/>
      <c r="C23" s="59">
        <f t="shared" si="2"/>
        <v>1194</v>
      </c>
      <c r="D23" s="66">
        <f t="shared" si="3"/>
        <v>2.1856523092130553</v>
      </c>
      <c r="E23" s="59">
        <v>1149</v>
      </c>
      <c r="F23" s="59" t="s">
        <v>90</v>
      </c>
      <c r="G23" s="59">
        <v>1</v>
      </c>
      <c r="H23" s="59">
        <v>1</v>
      </c>
      <c r="I23" s="59" t="s">
        <v>90</v>
      </c>
      <c r="J23" s="59" t="s">
        <v>90</v>
      </c>
      <c r="K23" s="59" t="s">
        <v>90</v>
      </c>
      <c r="L23" s="59" t="s">
        <v>90</v>
      </c>
      <c r="M23" s="59" t="s">
        <v>90</v>
      </c>
      <c r="N23" s="59">
        <v>43</v>
      </c>
    </row>
    <row r="24" spans="1:15" ht="9" customHeight="1" thickBot="1" x14ac:dyDescent="0.3">
      <c r="A24" s="44"/>
      <c r="B24" s="44"/>
      <c r="C24" s="44"/>
      <c r="D24" s="4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1:15" ht="9" customHeight="1" x14ac:dyDescent="0.25"/>
    <row r="26" spans="1:15" ht="12.75" customHeight="1" x14ac:dyDescent="0.25">
      <c r="A26" s="13" t="s">
        <v>4</v>
      </c>
      <c r="B26" s="96" t="s">
        <v>16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35"/>
    </row>
    <row r="27" spans="1:15" ht="12.75" customHeight="1" x14ac:dyDescent="0.25">
      <c r="A27" s="15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35"/>
    </row>
    <row r="28" spans="1:15" ht="13.5" customHeight="1" x14ac:dyDescent="0.25">
      <c r="A28" s="15" t="s">
        <v>5</v>
      </c>
      <c r="B28" s="103" t="s">
        <v>59</v>
      </c>
      <c r="C28" s="103"/>
      <c r="D28" s="103"/>
      <c r="E28" s="103"/>
      <c r="F28" s="103"/>
      <c r="G28" s="103"/>
      <c r="H28" s="103"/>
    </row>
    <row r="29" spans="1:15" ht="13.5" customHeight="1" x14ac:dyDescent="0.25">
      <c r="A29" s="15"/>
      <c r="B29" s="106" t="s">
        <v>152</v>
      </c>
      <c r="C29" s="106"/>
      <c r="D29" s="106"/>
      <c r="E29" s="90"/>
      <c r="F29" s="90"/>
      <c r="G29" s="90"/>
      <c r="H29" s="90"/>
      <c r="I29" s="90"/>
      <c r="J29" s="90"/>
      <c r="K29" s="90"/>
    </row>
    <row r="30" spans="1:15" ht="13.5" customHeight="1" x14ac:dyDescent="0.25">
      <c r="B30" s="69" t="s">
        <v>89</v>
      </c>
    </row>
    <row r="34" spans="3:8" x14ac:dyDescent="0.25">
      <c r="F34" s="70">
        <f>SUM(E14:E22)</f>
        <v>52866</v>
      </c>
      <c r="H34" t="s">
        <v>145</v>
      </c>
    </row>
    <row r="35" spans="3:8" x14ac:dyDescent="0.25">
      <c r="F35">
        <v>54015</v>
      </c>
      <c r="H35">
        <f>(E14/C11)*100</f>
        <v>90.278057442017982</v>
      </c>
    </row>
    <row r="36" spans="3:8" x14ac:dyDescent="0.25">
      <c r="F36" s="70">
        <f>F35-F34</f>
        <v>1149</v>
      </c>
    </row>
    <row r="37" spans="3:8" x14ac:dyDescent="0.25">
      <c r="C37" t="s">
        <v>135</v>
      </c>
      <c r="D37" s="70">
        <f>SUM(F15:N23)</f>
        <v>294</v>
      </c>
      <c r="E37">
        <f>(D37/C11)*100</f>
        <v>0.53817569422834033</v>
      </c>
    </row>
    <row r="38" spans="3:8" x14ac:dyDescent="0.25">
      <c r="C38" t="s">
        <v>133</v>
      </c>
      <c r="D38">
        <v>49318</v>
      </c>
    </row>
    <row r="39" spans="3:8" x14ac:dyDescent="0.25">
      <c r="C39" t="s">
        <v>134</v>
      </c>
      <c r="D39" s="70">
        <f>C11-(D38+D37)</f>
        <v>5017</v>
      </c>
      <c r="E39">
        <f>(D39/C11)*100</f>
        <v>9.183766863753684</v>
      </c>
    </row>
    <row r="40" spans="3:8" x14ac:dyDescent="0.25">
      <c r="C40" t="s">
        <v>136</v>
      </c>
    </row>
    <row r="41" spans="3:8" x14ac:dyDescent="0.25">
      <c r="D41" s="70">
        <f>SUM(D37:D39)</f>
        <v>54629</v>
      </c>
    </row>
  </sheetData>
  <mergeCells count="7">
    <mergeCell ref="B29:D29"/>
    <mergeCell ref="B28:H28"/>
    <mergeCell ref="A4:K4"/>
    <mergeCell ref="A7:B8"/>
    <mergeCell ref="C7:C8"/>
    <mergeCell ref="B26:N27"/>
    <mergeCell ref="D7:N7"/>
  </mergeCells>
  <phoneticPr fontId="6" type="noConversion"/>
  <pageMargins left="0.70866141732283472" right="0.70866141732283472" top="1.5354330708661419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C214B-FA6F-4223-B2D4-C7316FA0FF34}">
  <dimension ref="A4:I47"/>
  <sheetViews>
    <sheetView topLeftCell="A4" zoomScaleNormal="100" workbookViewId="0">
      <selection activeCell="E63" sqref="E63"/>
    </sheetView>
  </sheetViews>
  <sheetFormatPr defaultRowHeight="15" x14ac:dyDescent="0.25"/>
  <cols>
    <col min="2" max="2" width="11.7109375" customWidth="1"/>
    <col min="3" max="5" width="13.140625" customWidth="1"/>
    <col min="6" max="6" width="5.28515625" customWidth="1"/>
    <col min="7" max="10" width="13.140625" customWidth="1"/>
  </cols>
  <sheetData>
    <row r="4" spans="1:9" ht="31.5" customHeight="1" x14ac:dyDescent="0.25">
      <c r="A4" s="112" t="s">
        <v>146</v>
      </c>
      <c r="B4" s="112"/>
      <c r="C4" s="112"/>
      <c r="D4" s="112"/>
      <c r="E4" s="112"/>
      <c r="F4" s="112"/>
      <c r="G4" s="112"/>
      <c r="H4" s="112"/>
      <c r="I4" s="112"/>
    </row>
    <row r="5" spans="1:9" ht="15.75" thickBot="1" x14ac:dyDescent="0.3"/>
    <row r="6" spans="1:9" ht="9" customHeight="1" x14ac:dyDescent="0.25">
      <c r="A6" s="57"/>
      <c r="B6" s="21"/>
      <c r="C6" s="20"/>
      <c r="D6" s="46"/>
      <c r="E6" s="46"/>
      <c r="F6" s="46"/>
      <c r="G6" s="46"/>
      <c r="H6" s="46"/>
      <c r="I6" s="46"/>
    </row>
    <row r="7" spans="1:9" x14ac:dyDescent="0.25">
      <c r="A7" s="101" t="s">
        <v>106</v>
      </c>
      <c r="B7" s="101"/>
      <c r="C7" s="99" t="s">
        <v>0</v>
      </c>
      <c r="D7" s="99"/>
      <c r="E7" s="99"/>
      <c r="F7" s="23"/>
      <c r="G7" s="99" t="s">
        <v>39</v>
      </c>
      <c r="H7" s="99"/>
      <c r="I7" s="99"/>
    </row>
    <row r="8" spans="1:9" x14ac:dyDescent="0.25">
      <c r="A8" s="101"/>
      <c r="B8" s="101"/>
      <c r="C8" s="63" t="s">
        <v>107</v>
      </c>
      <c r="D8" s="63" t="s">
        <v>18</v>
      </c>
      <c r="E8" s="63" t="s">
        <v>19</v>
      </c>
      <c r="F8" s="23"/>
      <c r="G8" s="63" t="s">
        <v>107</v>
      </c>
      <c r="H8" s="63" t="s">
        <v>18</v>
      </c>
      <c r="I8" s="63" t="s">
        <v>19</v>
      </c>
    </row>
    <row r="9" spans="1:9" ht="9" customHeight="1" thickBot="1" x14ac:dyDescent="0.3">
      <c r="A9" s="58"/>
      <c r="B9" s="45"/>
      <c r="C9" s="45"/>
      <c r="D9" s="45"/>
      <c r="E9" s="45"/>
      <c r="F9" s="45"/>
      <c r="G9" s="48"/>
      <c r="H9" s="45"/>
      <c r="I9" s="45"/>
    </row>
    <row r="10" spans="1:9" ht="9" customHeight="1" thickTop="1" x14ac:dyDescent="0.25">
      <c r="A10" s="15"/>
      <c r="B10" s="15"/>
      <c r="C10" s="51"/>
      <c r="D10" s="15"/>
      <c r="E10" s="15"/>
      <c r="F10" s="15"/>
      <c r="G10" s="15"/>
      <c r="H10" s="15"/>
      <c r="I10" s="15"/>
    </row>
    <row r="11" spans="1:9" x14ac:dyDescent="0.25">
      <c r="A11" s="25" t="s">
        <v>46</v>
      </c>
      <c r="B11" s="25"/>
      <c r="C11" s="59">
        <f>SUM(D11:E11)</f>
        <v>5017</v>
      </c>
      <c r="D11" s="15">
        <f>SUM(D12:D20)</f>
        <v>4697</v>
      </c>
      <c r="E11" s="15">
        <f>SUM(E12:E20)</f>
        <v>320</v>
      </c>
      <c r="F11" s="15"/>
      <c r="G11" s="75">
        <f>SUM(G12:G20)</f>
        <v>99.999999999999986</v>
      </c>
      <c r="H11" s="75">
        <f>(D11/C11)*100</f>
        <v>93.621686266693231</v>
      </c>
      <c r="I11" s="75">
        <f>(E11/C11)*100</f>
        <v>6.3783137333067579</v>
      </c>
    </row>
    <row r="12" spans="1:9" x14ac:dyDescent="0.25">
      <c r="A12" s="25" t="s">
        <v>96</v>
      </c>
      <c r="B12" s="25"/>
      <c r="C12" s="59">
        <f t="shared" ref="C12:C20" si="0">SUM(D12:E12)</f>
        <v>1129</v>
      </c>
      <c r="D12" s="55">
        <v>1059</v>
      </c>
      <c r="E12" s="15">
        <v>70</v>
      </c>
      <c r="F12" s="15"/>
      <c r="G12" s="75">
        <f>(C12/$C$11)*100</f>
        <v>22.503488140322901</v>
      </c>
      <c r="H12" s="75">
        <f>(D12/$D$11)*100</f>
        <v>22.546306152863529</v>
      </c>
      <c r="I12" s="75">
        <f>(E12/$E$11)*100</f>
        <v>21.875</v>
      </c>
    </row>
    <row r="13" spans="1:9" x14ac:dyDescent="0.25">
      <c r="A13" s="25" t="s">
        <v>95</v>
      </c>
      <c r="B13" s="25"/>
      <c r="C13" s="59">
        <f t="shared" si="0"/>
        <v>832</v>
      </c>
      <c r="D13" s="55">
        <v>792</v>
      </c>
      <c r="E13" s="51">
        <v>40</v>
      </c>
      <c r="F13" s="51"/>
      <c r="G13" s="75">
        <f t="shared" ref="G13:G19" si="1">(C13/$C$11)*100</f>
        <v>16.58361570659757</v>
      </c>
      <c r="H13" s="75">
        <f t="shared" ref="H13:H20" si="2">(D13/$D$11)*100</f>
        <v>16.861826697892273</v>
      </c>
      <c r="I13" s="75">
        <f t="shared" ref="I13:I20" si="3">(E13/$E$11)*100</f>
        <v>12.5</v>
      </c>
    </row>
    <row r="14" spans="1:9" x14ac:dyDescent="0.25">
      <c r="A14" s="25" t="s">
        <v>98</v>
      </c>
      <c r="B14" s="25"/>
      <c r="C14" s="59">
        <f t="shared" si="0"/>
        <v>504</v>
      </c>
      <c r="D14" s="55">
        <v>460</v>
      </c>
      <c r="E14" s="51">
        <v>44</v>
      </c>
      <c r="F14" s="51"/>
      <c r="G14" s="75">
        <f t="shared" si="1"/>
        <v>10.045844129958143</v>
      </c>
      <c r="H14" s="75">
        <f t="shared" si="2"/>
        <v>9.7934852033212678</v>
      </c>
      <c r="I14" s="75">
        <f t="shared" si="3"/>
        <v>13.750000000000002</v>
      </c>
    </row>
    <row r="15" spans="1:9" x14ac:dyDescent="0.25">
      <c r="A15" s="25" t="s">
        <v>99</v>
      </c>
      <c r="B15" s="25"/>
      <c r="C15" s="59">
        <f t="shared" si="0"/>
        <v>292</v>
      </c>
      <c r="D15" s="55">
        <v>283</v>
      </c>
      <c r="E15" s="51">
        <v>9</v>
      </c>
      <c r="F15" s="51"/>
      <c r="G15" s="75">
        <f t="shared" si="1"/>
        <v>5.8202112816424156</v>
      </c>
      <c r="H15" s="75">
        <f t="shared" si="2"/>
        <v>6.0251224185650418</v>
      </c>
      <c r="I15" s="75">
        <f t="shared" si="3"/>
        <v>2.8125</v>
      </c>
    </row>
    <row r="16" spans="1:9" x14ac:dyDescent="0.25">
      <c r="A16" s="25" t="s">
        <v>102</v>
      </c>
      <c r="B16" s="25"/>
      <c r="C16" s="59">
        <f t="shared" si="0"/>
        <v>297</v>
      </c>
      <c r="D16" s="55">
        <v>280</v>
      </c>
      <c r="E16" s="51">
        <v>17</v>
      </c>
      <c r="F16" s="51"/>
      <c r="G16" s="75">
        <f t="shared" si="1"/>
        <v>5.9198724337253337</v>
      </c>
      <c r="H16" s="75">
        <f t="shared" si="2"/>
        <v>5.9612518628912072</v>
      </c>
      <c r="I16" s="75">
        <f t="shared" si="3"/>
        <v>5.3125</v>
      </c>
    </row>
    <row r="17" spans="1:9" x14ac:dyDescent="0.25">
      <c r="A17" s="25" t="s">
        <v>100</v>
      </c>
      <c r="B17" s="25"/>
      <c r="C17" s="59">
        <f t="shared" si="0"/>
        <v>256</v>
      </c>
      <c r="D17" s="55">
        <v>240</v>
      </c>
      <c r="E17" s="51">
        <v>16</v>
      </c>
      <c r="F17" s="51"/>
      <c r="G17" s="75">
        <f t="shared" si="1"/>
        <v>5.102650986645406</v>
      </c>
      <c r="H17" s="75">
        <f t="shared" si="2"/>
        <v>5.1096444539067489</v>
      </c>
      <c r="I17" s="75">
        <f t="shared" si="3"/>
        <v>5</v>
      </c>
    </row>
    <row r="18" spans="1:9" x14ac:dyDescent="0.25">
      <c r="A18" s="25" t="s">
        <v>97</v>
      </c>
      <c r="B18" s="25"/>
      <c r="C18" s="59">
        <f t="shared" si="0"/>
        <v>267</v>
      </c>
      <c r="D18" s="55">
        <v>234</v>
      </c>
      <c r="E18" s="15">
        <v>33</v>
      </c>
      <c r="F18" s="15"/>
      <c r="G18" s="75">
        <f t="shared" si="1"/>
        <v>5.3219055212278255</v>
      </c>
      <c r="H18" s="75">
        <f t="shared" si="2"/>
        <v>4.9819033425590806</v>
      </c>
      <c r="I18" s="75">
        <f t="shared" si="3"/>
        <v>10.3125</v>
      </c>
    </row>
    <row r="19" spans="1:9" x14ac:dyDescent="0.25">
      <c r="A19" s="25" t="s">
        <v>101</v>
      </c>
      <c r="B19" s="25"/>
      <c r="C19" s="59">
        <f t="shared" si="0"/>
        <v>213</v>
      </c>
      <c r="D19" s="55">
        <v>200</v>
      </c>
      <c r="E19" s="59">
        <v>13</v>
      </c>
      <c r="F19" s="59"/>
      <c r="G19" s="75">
        <f t="shared" si="1"/>
        <v>4.2455650787323096</v>
      </c>
      <c r="H19" s="75">
        <f t="shared" si="2"/>
        <v>4.2580370449222906</v>
      </c>
      <c r="I19" s="75">
        <f t="shared" si="3"/>
        <v>4.0625</v>
      </c>
    </row>
    <row r="20" spans="1:9" x14ac:dyDescent="0.25">
      <c r="A20" s="25" t="s">
        <v>103</v>
      </c>
      <c r="B20" s="25"/>
      <c r="C20" s="59">
        <f t="shared" si="0"/>
        <v>1227</v>
      </c>
      <c r="D20" s="59">
        <v>1149</v>
      </c>
      <c r="E20" s="59">
        <v>78</v>
      </c>
      <c r="F20" s="59"/>
      <c r="G20" s="75">
        <f>(C20/$C$11)*100</f>
        <v>24.456846721148096</v>
      </c>
      <c r="H20" s="75">
        <f t="shared" si="2"/>
        <v>24.462422823078562</v>
      </c>
      <c r="I20" s="75">
        <f t="shared" si="3"/>
        <v>24.375</v>
      </c>
    </row>
    <row r="21" spans="1:9" ht="9" customHeight="1" thickBot="1" x14ac:dyDescent="0.3">
      <c r="A21" s="44"/>
      <c r="B21" s="44"/>
      <c r="C21" s="44"/>
      <c r="D21" s="54"/>
      <c r="E21" s="54"/>
      <c r="F21" s="54"/>
      <c r="G21" s="54"/>
      <c r="H21" s="54"/>
      <c r="I21" s="54"/>
    </row>
    <row r="22" spans="1:9" ht="9" customHeight="1" x14ac:dyDescent="0.25"/>
    <row r="23" spans="1:9" ht="12.75" customHeight="1" x14ac:dyDescent="0.25">
      <c r="A23" s="13" t="s">
        <v>4</v>
      </c>
      <c r="B23" s="96" t="s">
        <v>16</v>
      </c>
      <c r="C23" s="96"/>
      <c r="D23" s="96"/>
      <c r="E23" s="96"/>
      <c r="F23" s="96"/>
      <c r="G23" s="96"/>
      <c r="H23" s="96"/>
      <c r="I23" s="96"/>
    </row>
    <row r="24" spans="1:9" ht="12.75" customHeight="1" x14ac:dyDescent="0.25">
      <c r="A24" s="15"/>
      <c r="B24" s="96"/>
      <c r="C24" s="96"/>
      <c r="D24" s="96"/>
      <c r="E24" s="96"/>
      <c r="F24" s="96"/>
      <c r="G24" s="96"/>
      <c r="H24" s="96"/>
      <c r="I24" s="96"/>
    </row>
    <row r="25" spans="1:9" ht="12.75" customHeight="1" x14ac:dyDescent="0.25">
      <c r="A25" s="15"/>
      <c r="B25" s="96"/>
      <c r="C25" s="96"/>
      <c r="D25" s="96"/>
      <c r="E25" s="96"/>
      <c r="F25" s="96"/>
      <c r="G25" s="96"/>
      <c r="H25" s="96"/>
      <c r="I25" s="96"/>
    </row>
    <row r="26" spans="1:9" ht="12.75" customHeight="1" x14ac:dyDescent="0.25">
      <c r="A26" s="15" t="s">
        <v>5</v>
      </c>
      <c r="B26" s="103" t="s">
        <v>59</v>
      </c>
      <c r="C26" s="103"/>
      <c r="D26" s="103"/>
      <c r="E26" s="103"/>
      <c r="F26" s="103"/>
      <c r="G26" s="103"/>
      <c r="H26" s="103"/>
    </row>
    <row r="27" spans="1:9" ht="12.75" customHeight="1" x14ac:dyDescent="0.25">
      <c r="A27" s="15"/>
      <c r="B27" s="106"/>
      <c r="C27" s="106"/>
      <c r="D27" s="106"/>
      <c r="E27" s="106"/>
      <c r="F27" s="106"/>
      <c r="G27" s="106"/>
      <c r="H27" s="106"/>
      <c r="I27" s="106"/>
    </row>
    <row r="28" spans="1:9" ht="12.75" customHeight="1" x14ac:dyDescent="0.25">
      <c r="B28" s="69"/>
    </row>
    <row r="32" spans="1:9" x14ac:dyDescent="0.25">
      <c r="B32" t="s">
        <v>18</v>
      </c>
      <c r="C32" s="76">
        <f>SUM(C33:C38)</f>
        <v>100</v>
      </c>
    </row>
    <row r="33" spans="1:4" x14ac:dyDescent="0.25">
      <c r="A33">
        <v>6</v>
      </c>
      <c r="B33" t="s">
        <v>96</v>
      </c>
      <c r="C33" s="76">
        <f>H12</f>
        <v>22.546306152863529</v>
      </c>
      <c r="D33" s="76"/>
    </row>
    <row r="34" spans="1:4" x14ac:dyDescent="0.25">
      <c r="A34">
        <v>5</v>
      </c>
      <c r="B34" t="s">
        <v>95</v>
      </c>
      <c r="C34" s="76">
        <f>H13</f>
        <v>16.861826697892273</v>
      </c>
    </row>
    <row r="35" spans="1:4" x14ac:dyDescent="0.25">
      <c r="A35">
        <v>4</v>
      </c>
      <c r="B35" t="s">
        <v>98</v>
      </c>
      <c r="C35" s="76">
        <f>H14</f>
        <v>9.7934852033212678</v>
      </c>
    </row>
    <row r="36" spans="1:4" x14ac:dyDescent="0.25">
      <c r="A36">
        <v>3</v>
      </c>
      <c r="B36" t="s">
        <v>99</v>
      </c>
      <c r="C36" s="76">
        <f>H15</f>
        <v>6.0251224185650418</v>
      </c>
    </row>
    <row r="37" spans="1:4" x14ac:dyDescent="0.25">
      <c r="A37">
        <v>2</v>
      </c>
      <c r="B37" t="s">
        <v>102</v>
      </c>
      <c r="C37" s="76">
        <f>H16</f>
        <v>5.9612518628912072</v>
      </c>
    </row>
    <row r="38" spans="1:4" x14ac:dyDescent="0.25">
      <c r="A38">
        <v>1</v>
      </c>
      <c r="B38" t="s">
        <v>125</v>
      </c>
      <c r="C38" s="76">
        <f>SUM(H17:H20)</f>
        <v>38.812007664466677</v>
      </c>
    </row>
    <row r="39" spans="1:4" x14ac:dyDescent="0.25">
      <c r="C39" s="76"/>
    </row>
    <row r="41" spans="1:4" x14ac:dyDescent="0.25">
      <c r="B41" t="s">
        <v>19</v>
      </c>
      <c r="C41" s="76">
        <f>SUM(C42:C47)</f>
        <v>100</v>
      </c>
    </row>
    <row r="42" spans="1:4" x14ac:dyDescent="0.25">
      <c r="A42">
        <v>6</v>
      </c>
      <c r="B42" t="s">
        <v>96</v>
      </c>
      <c r="C42" s="76">
        <f>I12</f>
        <v>21.875</v>
      </c>
    </row>
    <row r="43" spans="1:4" x14ac:dyDescent="0.25">
      <c r="A43">
        <v>5</v>
      </c>
      <c r="B43" t="s">
        <v>98</v>
      </c>
      <c r="C43" s="76">
        <f>I14</f>
        <v>13.750000000000002</v>
      </c>
    </row>
    <row r="44" spans="1:4" x14ac:dyDescent="0.25">
      <c r="A44">
        <v>4</v>
      </c>
      <c r="B44" t="s">
        <v>95</v>
      </c>
      <c r="C44" s="76">
        <f>I13</f>
        <v>12.5</v>
      </c>
    </row>
    <row r="45" spans="1:4" x14ac:dyDescent="0.25">
      <c r="A45">
        <v>3</v>
      </c>
      <c r="B45" t="s">
        <v>97</v>
      </c>
      <c r="C45" s="76">
        <f>I18</f>
        <v>10.3125</v>
      </c>
    </row>
    <row r="46" spans="1:4" x14ac:dyDescent="0.25">
      <c r="A46">
        <v>2</v>
      </c>
      <c r="B46" t="s">
        <v>102</v>
      </c>
      <c r="C46" s="76">
        <f>I16</f>
        <v>5.3125</v>
      </c>
    </row>
    <row r="47" spans="1:4" x14ac:dyDescent="0.25">
      <c r="A47">
        <v>1</v>
      </c>
      <c r="B47" t="s">
        <v>125</v>
      </c>
      <c r="C47" s="76">
        <f>SUM(I15,I17,I19,I20)</f>
        <v>36.25</v>
      </c>
    </row>
  </sheetData>
  <sortState xmlns:xlrd2="http://schemas.microsoft.com/office/spreadsheetml/2017/richdata2" ref="A42:C47">
    <sortCondition descending="1" ref="A42:A47"/>
  </sortState>
  <mergeCells count="7">
    <mergeCell ref="B27:I27"/>
    <mergeCell ref="C7:E7"/>
    <mergeCell ref="G7:I7"/>
    <mergeCell ref="B23:I25"/>
    <mergeCell ref="A4:I4"/>
    <mergeCell ref="A7:B8"/>
    <mergeCell ref="B26:H26"/>
  </mergeCells>
  <pageMargins left="0.98425196850393704" right="0.59055118110236227" top="0.59055118110236227" bottom="0.74803149606299213" header="0.31496062992125984" footer="0.31496062992125984"/>
  <pageSetup paperSize="9" scale="115" orientation="landscape" r:id="rId1"/>
  <rowBreaks count="1" manualBreakCount="1">
    <brk id="27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DEDCF-22E3-4A0E-A107-469D4A7612D7}">
  <dimension ref="A4:H35"/>
  <sheetViews>
    <sheetView zoomScaleNormal="100" workbookViewId="0">
      <selection activeCell="B23" sqref="B23:D24"/>
    </sheetView>
  </sheetViews>
  <sheetFormatPr defaultRowHeight="15" x14ac:dyDescent="0.25"/>
  <cols>
    <col min="2" max="2" width="20.85546875" customWidth="1"/>
    <col min="3" max="4" width="15.42578125" customWidth="1"/>
    <col min="5" max="5" width="6" customWidth="1"/>
    <col min="6" max="7" width="15.42578125" customWidth="1"/>
    <col min="8" max="9" width="13.140625" customWidth="1"/>
  </cols>
  <sheetData>
    <row r="4" spans="1:8" ht="31.5" customHeight="1" x14ac:dyDescent="0.25">
      <c r="A4" s="112" t="s">
        <v>147</v>
      </c>
      <c r="B4" s="112"/>
      <c r="C4" s="112"/>
      <c r="D4" s="112"/>
      <c r="E4" s="112"/>
      <c r="F4" s="112"/>
      <c r="G4" s="112"/>
      <c r="H4" s="78"/>
    </row>
    <row r="5" spans="1:8" ht="15.75" thickBot="1" x14ac:dyDescent="0.3"/>
    <row r="6" spans="1:8" ht="9" customHeight="1" x14ac:dyDescent="0.25">
      <c r="A6" s="57"/>
      <c r="B6" s="21"/>
      <c r="C6" s="46"/>
      <c r="D6" s="46"/>
      <c r="E6" s="46"/>
      <c r="F6" s="46"/>
      <c r="G6" s="46"/>
    </row>
    <row r="7" spans="1:8" x14ac:dyDescent="0.25">
      <c r="A7" s="101" t="s">
        <v>108</v>
      </c>
      <c r="B7" s="101"/>
      <c r="C7" s="113">
        <v>2022</v>
      </c>
      <c r="D7" s="113"/>
      <c r="E7" s="23"/>
      <c r="F7" s="113">
        <v>2021</v>
      </c>
      <c r="G7" s="113"/>
    </row>
    <row r="8" spans="1:8" x14ac:dyDescent="0.25">
      <c r="A8" s="101"/>
      <c r="B8" s="101"/>
      <c r="C8" s="63" t="s">
        <v>0</v>
      </c>
      <c r="D8" s="63" t="s">
        <v>39</v>
      </c>
      <c r="E8" s="23"/>
      <c r="F8" s="63" t="s">
        <v>0</v>
      </c>
      <c r="G8" s="63" t="s">
        <v>39</v>
      </c>
    </row>
    <row r="9" spans="1:8" ht="9" customHeight="1" thickBot="1" x14ac:dyDescent="0.3">
      <c r="A9" s="58"/>
      <c r="B9" s="45"/>
      <c r="C9" s="45"/>
      <c r="D9" s="45"/>
      <c r="E9" s="45"/>
      <c r="F9" s="48"/>
      <c r="G9" s="45"/>
    </row>
    <row r="10" spans="1:8" ht="9" customHeight="1" thickTop="1" x14ac:dyDescent="0.25">
      <c r="A10" s="15"/>
      <c r="B10" s="15"/>
      <c r="C10" s="15"/>
      <c r="D10" s="15"/>
      <c r="E10" s="15"/>
      <c r="F10" s="15"/>
      <c r="G10" s="15"/>
    </row>
    <row r="11" spans="1:8" x14ac:dyDescent="0.25">
      <c r="A11" s="25" t="s">
        <v>46</v>
      </c>
      <c r="B11" s="25"/>
      <c r="C11" s="55">
        <f>SUM(C12:C16)</f>
        <v>54629</v>
      </c>
      <c r="D11" s="56">
        <f>SUM(D12:D16)</f>
        <v>99.998169470427797</v>
      </c>
      <c r="E11" s="15"/>
      <c r="F11" s="59">
        <f>SUM(F12:F16)</f>
        <v>41025</v>
      </c>
      <c r="G11" s="75">
        <f>SUM(G12:G16)</f>
        <v>100</v>
      </c>
    </row>
    <row r="12" spans="1:8" x14ac:dyDescent="0.25">
      <c r="A12" s="25" t="s">
        <v>109</v>
      </c>
      <c r="B12" s="25"/>
      <c r="C12" s="55">
        <v>9432</v>
      </c>
      <c r="D12" s="56">
        <f>(C12/$C$11)*100</f>
        <v>17.265554925039815</v>
      </c>
      <c r="E12" s="15"/>
      <c r="F12" s="55">
        <v>6982</v>
      </c>
      <c r="G12" s="75">
        <f>(F12/$F$11)*100</f>
        <v>17.01889092017063</v>
      </c>
    </row>
    <row r="13" spans="1:8" x14ac:dyDescent="0.25">
      <c r="A13" s="25" t="s">
        <v>110</v>
      </c>
      <c r="B13" s="25"/>
      <c r="C13" s="55">
        <v>18430</v>
      </c>
      <c r="D13" s="56">
        <f t="shared" ref="D13:D16" si="0">(C13/$C$11)*100</f>
        <v>33.736660015742551</v>
      </c>
      <c r="E13" s="51"/>
      <c r="F13" s="55">
        <v>6990</v>
      </c>
      <c r="G13" s="75">
        <f t="shared" ref="G13:G16" si="1">(F13/$F$11)*100</f>
        <v>17.038391224862888</v>
      </c>
    </row>
    <row r="14" spans="1:8" x14ac:dyDescent="0.25">
      <c r="A14" s="25" t="s">
        <v>111</v>
      </c>
      <c r="B14" s="25"/>
      <c r="C14" s="55">
        <v>349</v>
      </c>
      <c r="D14" s="56">
        <f t="shared" si="0"/>
        <v>0.6388548206996284</v>
      </c>
      <c r="E14" s="51"/>
      <c r="F14" s="55">
        <v>411</v>
      </c>
      <c r="G14" s="75">
        <f t="shared" si="1"/>
        <v>1.0018281535648994</v>
      </c>
    </row>
    <row r="15" spans="1:8" x14ac:dyDescent="0.25">
      <c r="A15" s="25" t="s">
        <v>112</v>
      </c>
      <c r="B15" s="25"/>
      <c r="C15" s="59">
        <v>1</v>
      </c>
      <c r="D15" s="75" t="s">
        <v>105</v>
      </c>
      <c r="E15" s="51"/>
      <c r="F15" s="59" t="s">
        <v>90</v>
      </c>
      <c r="G15" s="59" t="s">
        <v>90</v>
      </c>
    </row>
    <row r="16" spans="1:8" x14ac:dyDescent="0.25">
      <c r="A16" s="25" t="s">
        <v>113</v>
      </c>
      <c r="B16" s="25"/>
      <c r="C16" s="55">
        <v>26417</v>
      </c>
      <c r="D16" s="56">
        <f t="shared" si="0"/>
        <v>48.357099708945803</v>
      </c>
      <c r="E16" s="51"/>
      <c r="F16" s="55">
        <v>26642</v>
      </c>
      <c r="G16" s="75">
        <f t="shared" si="1"/>
        <v>64.940889701401588</v>
      </c>
    </row>
    <row r="17" spans="1:8" ht="9" customHeight="1" thickBot="1" x14ac:dyDescent="0.3">
      <c r="A17" s="44"/>
      <c r="B17" s="44"/>
      <c r="C17" s="54"/>
      <c r="D17" s="54"/>
      <c r="E17" s="54"/>
      <c r="F17" s="54"/>
      <c r="G17" s="54"/>
    </row>
    <row r="18" spans="1:8" ht="9" customHeight="1" x14ac:dyDescent="0.25"/>
    <row r="19" spans="1:8" ht="12.75" customHeight="1" x14ac:dyDescent="0.25">
      <c r="A19" s="13" t="s">
        <v>4</v>
      </c>
      <c r="B19" s="96" t="s">
        <v>16</v>
      </c>
      <c r="C19" s="96"/>
      <c r="D19" s="96"/>
      <c r="E19" s="96"/>
      <c r="F19" s="96"/>
      <c r="G19" s="96"/>
      <c r="H19" s="35"/>
    </row>
    <row r="20" spans="1:8" ht="12.75" customHeight="1" x14ac:dyDescent="0.25">
      <c r="A20" s="15"/>
      <c r="B20" s="96"/>
      <c r="C20" s="96"/>
      <c r="D20" s="96"/>
      <c r="E20" s="96"/>
      <c r="F20" s="96"/>
      <c r="G20" s="96"/>
      <c r="H20" s="35"/>
    </row>
    <row r="21" spans="1:8" ht="12.75" customHeight="1" x14ac:dyDescent="0.25">
      <c r="A21" s="15"/>
      <c r="B21" s="96"/>
      <c r="C21" s="96"/>
      <c r="D21" s="96"/>
      <c r="E21" s="96"/>
      <c r="F21" s="96"/>
      <c r="G21" s="96"/>
      <c r="H21" s="35"/>
    </row>
    <row r="22" spans="1:8" ht="12.75" customHeight="1" x14ac:dyDescent="0.25">
      <c r="A22" s="15" t="s">
        <v>5</v>
      </c>
      <c r="B22" s="103" t="s">
        <v>59</v>
      </c>
      <c r="C22" s="103"/>
      <c r="D22" s="103"/>
      <c r="E22" s="103"/>
      <c r="F22" s="103"/>
      <c r="G22" s="103"/>
    </row>
    <row r="23" spans="1:8" ht="12.75" customHeight="1" x14ac:dyDescent="0.25">
      <c r="A23" s="15"/>
      <c r="B23" s="106" t="s">
        <v>152</v>
      </c>
      <c r="C23" s="106"/>
      <c r="D23" s="106"/>
      <c r="E23" s="92"/>
      <c r="F23" s="92"/>
      <c r="G23" s="92"/>
      <c r="H23" s="92"/>
    </row>
    <row r="24" spans="1:8" ht="12.75" customHeight="1" x14ac:dyDescent="0.25">
      <c r="B24" s="69" t="s">
        <v>89</v>
      </c>
    </row>
    <row r="29" spans="1:8" x14ac:dyDescent="0.25">
      <c r="C29">
        <v>2021</v>
      </c>
      <c r="D29">
        <v>2022</v>
      </c>
    </row>
    <row r="30" spans="1:8" x14ac:dyDescent="0.25">
      <c r="B30" s="25" t="s">
        <v>148</v>
      </c>
      <c r="C30" s="70">
        <v>0</v>
      </c>
      <c r="D30" s="70">
        <v>1</v>
      </c>
    </row>
    <row r="31" spans="1:8" x14ac:dyDescent="0.25">
      <c r="B31" s="25" t="s">
        <v>111</v>
      </c>
      <c r="C31" s="70">
        <v>411</v>
      </c>
      <c r="D31" s="70">
        <v>349</v>
      </c>
    </row>
    <row r="32" spans="1:8" x14ac:dyDescent="0.25">
      <c r="B32" s="25" t="s">
        <v>109</v>
      </c>
      <c r="C32" s="70">
        <v>6982</v>
      </c>
      <c r="D32" s="70">
        <v>9432</v>
      </c>
    </row>
    <row r="33" spans="2:4" x14ac:dyDescent="0.25">
      <c r="B33" s="25" t="s">
        <v>110</v>
      </c>
      <c r="C33" s="70">
        <v>6990</v>
      </c>
      <c r="D33" s="70">
        <v>18430</v>
      </c>
    </row>
    <row r="34" spans="2:4" x14ac:dyDescent="0.25">
      <c r="B34" s="25" t="s">
        <v>113</v>
      </c>
      <c r="C34" s="70">
        <f>F16</f>
        <v>26642</v>
      </c>
      <c r="D34" s="70">
        <f>SUM(C16)</f>
        <v>26417</v>
      </c>
    </row>
    <row r="35" spans="2:4" x14ac:dyDescent="0.25">
      <c r="C35" s="70">
        <f>SUM(C30:C34)</f>
        <v>41025</v>
      </c>
      <c r="D35" s="70">
        <f>SUM(D30:D34)</f>
        <v>54629</v>
      </c>
    </row>
  </sheetData>
  <mergeCells count="7">
    <mergeCell ref="B22:G22"/>
    <mergeCell ref="B23:D23"/>
    <mergeCell ref="A4:G4"/>
    <mergeCell ref="C7:D7"/>
    <mergeCell ref="F7:G7"/>
    <mergeCell ref="B19:G21"/>
    <mergeCell ref="A7:B8"/>
  </mergeCells>
  <pageMargins left="1.1023622047244095" right="0.70866141732283472" top="0.74803149606299213" bottom="0.74803149606299213" header="0.31496062992125984" footer="0.31496062992125984"/>
  <pageSetup paperSize="9" scale="120" orientation="landscape" r:id="rId1"/>
  <rowBreaks count="1" manualBreakCount="1">
    <brk id="24" max="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00858-554E-41A6-9928-467DD2D0E65C}">
  <dimension ref="A4:K59"/>
  <sheetViews>
    <sheetView tabSelected="1" zoomScaleNormal="100" workbookViewId="0">
      <selection activeCell="L28" sqref="L28"/>
    </sheetView>
  </sheetViews>
  <sheetFormatPr defaultRowHeight="15" x14ac:dyDescent="0.25"/>
  <cols>
    <col min="2" max="2" width="29.28515625" customWidth="1"/>
    <col min="3" max="8" width="15.5703125" customWidth="1"/>
    <col min="9" max="10" width="15.42578125" customWidth="1"/>
    <col min="11" max="12" width="13.140625" customWidth="1"/>
  </cols>
  <sheetData>
    <row r="4" spans="1:11" ht="34.5" customHeight="1" x14ac:dyDescent="0.25">
      <c r="A4" s="97" t="s">
        <v>149</v>
      </c>
      <c r="B4" s="97"/>
      <c r="C4" s="97"/>
      <c r="D4" s="97"/>
      <c r="E4" s="97"/>
      <c r="F4" s="97"/>
      <c r="G4" s="97"/>
      <c r="H4" s="97"/>
      <c r="I4" s="78"/>
      <c r="J4" s="78"/>
      <c r="K4" s="78"/>
    </row>
    <row r="5" spans="1:11" ht="15.75" thickBot="1" x14ac:dyDescent="0.3"/>
    <row r="6" spans="1:11" ht="9" customHeight="1" x14ac:dyDescent="0.25">
      <c r="A6" s="57"/>
      <c r="B6" s="21"/>
      <c r="C6" s="81"/>
      <c r="D6" s="79"/>
      <c r="E6" s="46"/>
      <c r="F6" s="46"/>
      <c r="G6" s="46"/>
      <c r="H6" s="46"/>
    </row>
    <row r="7" spans="1:11" x14ac:dyDescent="0.25">
      <c r="A7" s="101" t="s">
        <v>128</v>
      </c>
      <c r="B7" s="101"/>
      <c r="C7" s="113" t="s">
        <v>46</v>
      </c>
      <c r="D7" s="113"/>
      <c r="E7" s="113" t="s">
        <v>129</v>
      </c>
      <c r="F7" s="113"/>
      <c r="G7" s="113"/>
      <c r="H7" s="113"/>
    </row>
    <row r="8" spans="1:11" x14ac:dyDescent="0.25">
      <c r="A8" s="101"/>
      <c r="B8" s="101"/>
      <c r="C8" s="63" t="s">
        <v>0</v>
      </c>
      <c r="D8" s="63" t="s">
        <v>132</v>
      </c>
      <c r="E8" s="63" t="s">
        <v>130</v>
      </c>
      <c r="F8" s="23" t="s">
        <v>132</v>
      </c>
      <c r="G8" s="63" t="s">
        <v>131</v>
      </c>
      <c r="H8" s="23" t="s">
        <v>132</v>
      </c>
    </row>
    <row r="9" spans="1:11" ht="9" customHeight="1" thickBot="1" x14ac:dyDescent="0.3">
      <c r="A9" s="58"/>
      <c r="B9" s="45"/>
      <c r="C9" s="82"/>
      <c r="D9" s="80"/>
      <c r="E9" s="48"/>
      <c r="F9" s="48"/>
      <c r="G9" s="48"/>
      <c r="H9" s="45"/>
    </row>
    <row r="10" spans="1:11" ht="9" customHeight="1" thickTop="1" x14ac:dyDescent="0.25">
      <c r="A10" s="15"/>
      <c r="B10" s="15"/>
      <c r="C10" s="15"/>
      <c r="D10" s="15"/>
      <c r="E10" s="15"/>
      <c r="F10" s="15"/>
      <c r="G10" s="15"/>
      <c r="H10" s="15"/>
    </row>
    <row r="11" spans="1:11" x14ac:dyDescent="0.25">
      <c r="A11" s="15" t="s">
        <v>21</v>
      </c>
      <c r="B11" s="25"/>
      <c r="C11" s="83">
        <f>SUM(C12:C28)</f>
        <v>54629</v>
      </c>
      <c r="D11" s="84">
        <f>SUM(D12:D28)</f>
        <v>99.999999999999986</v>
      </c>
      <c r="E11" s="55">
        <f>SUM(E12:E28)</f>
        <v>48183</v>
      </c>
      <c r="F11" s="85">
        <f>(E11/C11)*100</f>
        <v>88.200406377565031</v>
      </c>
      <c r="G11" s="83">
        <f>SUM(G12:G28)</f>
        <v>6446</v>
      </c>
      <c r="H11" s="76">
        <f>(G11/C11)*100</f>
        <v>11.799593622434971</v>
      </c>
    </row>
    <row r="12" spans="1:11" x14ac:dyDescent="0.25">
      <c r="A12" s="15" t="s">
        <v>22</v>
      </c>
      <c r="B12" s="25"/>
      <c r="C12" s="83">
        <f>SUM(E12,G12)</f>
        <v>5609</v>
      </c>
      <c r="D12" s="84">
        <f>(C12/$C$11)*100</f>
        <v>10.267440370499186</v>
      </c>
      <c r="E12" s="55">
        <v>4814</v>
      </c>
      <c r="F12" s="85">
        <f>(E12/C12)*100</f>
        <v>85.826350508111958</v>
      </c>
      <c r="G12" s="83">
        <v>795</v>
      </c>
      <c r="H12" s="76">
        <f t="shared" ref="H12:H28" si="0">(G12/C12)*100</f>
        <v>14.173649491888037</v>
      </c>
    </row>
    <row r="13" spans="1:11" x14ac:dyDescent="0.25">
      <c r="A13" s="15" t="s">
        <v>23</v>
      </c>
      <c r="B13" s="25"/>
      <c r="C13" s="83">
        <f t="shared" ref="C13:C28" si="1">SUM(E13,G13)</f>
        <v>2619</v>
      </c>
      <c r="D13" s="84">
        <f t="shared" ref="D13:D28" si="2">(C13/$C$11)*100</f>
        <v>4.7941569496055205</v>
      </c>
      <c r="E13" s="55">
        <v>2536</v>
      </c>
      <c r="F13" s="85">
        <f t="shared" ref="F13:F28" si="3">(E13/C13)*100</f>
        <v>96.83085147002673</v>
      </c>
      <c r="G13" s="83">
        <v>83</v>
      </c>
      <c r="H13" s="76">
        <f t="shared" si="0"/>
        <v>3.1691485299732722</v>
      </c>
    </row>
    <row r="14" spans="1:11" x14ac:dyDescent="0.25">
      <c r="A14" s="15" t="s">
        <v>24</v>
      </c>
      <c r="B14" s="25"/>
      <c r="C14" s="83">
        <f t="shared" si="1"/>
        <v>1996</v>
      </c>
      <c r="D14" s="84">
        <f t="shared" si="2"/>
        <v>3.6537370261216569</v>
      </c>
      <c r="E14" s="55">
        <v>1990</v>
      </c>
      <c r="F14" s="85">
        <f t="shared" si="3"/>
        <v>99.699398797595194</v>
      </c>
      <c r="G14" s="83">
        <v>6</v>
      </c>
      <c r="H14" s="76">
        <f t="shared" si="0"/>
        <v>0.30060120240480964</v>
      </c>
    </row>
    <row r="15" spans="1:11" x14ac:dyDescent="0.25">
      <c r="A15" s="15" t="s">
        <v>25</v>
      </c>
      <c r="B15" s="25"/>
      <c r="C15" s="83">
        <f t="shared" si="1"/>
        <v>761</v>
      </c>
      <c r="D15" s="84">
        <f t="shared" si="2"/>
        <v>1.3930330044481869</v>
      </c>
      <c r="E15" s="55">
        <v>698</v>
      </c>
      <c r="F15" s="85">
        <f t="shared" si="3"/>
        <v>91.721419185282528</v>
      </c>
      <c r="G15" s="83">
        <v>63</v>
      </c>
      <c r="H15" s="76">
        <f t="shared" si="0"/>
        <v>8.2785808147174773</v>
      </c>
    </row>
    <row r="16" spans="1:11" x14ac:dyDescent="0.25">
      <c r="A16" s="15" t="s">
        <v>26</v>
      </c>
      <c r="B16" s="25"/>
      <c r="C16" s="83">
        <f t="shared" si="1"/>
        <v>1143</v>
      </c>
      <c r="D16" s="84">
        <f t="shared" si="2"/>
        <v>2.092295301030588</v>
      </c>
      <c r="E16" s="55">
        <v>1136</v>
      </c>
      <c r="F16" s="85">
        <f t="shared" si="3"/>
        <v>99.387576552930881</v>
      </c>
      <c r="G16" s="83">
        <v>7</v>
      </c>
      <c r="H16" s="76">
        <f t="shared" si="0"/>
        <v>0.61242344706911633</v>
      </c>
    </row>
    <row r="17" spans="1:11" x14ac:dyDescent="0.25">
      <c r="A17" s="15" t="s">
        <v>27</v>
      </c>
      <c r="B17" s="25"/>
      <c r="C17" s="83">
        <f t="shared" si="1"/>
        <v>8935</v>
      </c>
      <c r="D17" s="84">
        <f t="shared" si="2"/>
        <v>16.35578172765381</v>
      </c>
      <c r="E17" s="55">
        <v>8907</v>
      </c>
      <c r="F17" s="85">
        <f t="shared" si="3"/>
        <v>99.686625629546725</v>
      </c>
      <c r="G17" s="83">
        <v>28</v>
      </c>
      <c r="H17" s="76">
        <f t="shared" si="0"/>
        <v>0.31337437045327365</v>
      </c>
    </row>
    <row r="18" spans="1:11" x14ac:dyDescent="0.25">
      <c r="A18" s="15" t="s">
        <v>28</v>
      </c>
      <c r="B18" s="25"/>
      <c r="C18" s="83">
        <f t="shared" si="1"/>
        <v>1648</v>
      </c>
      <c r="D18" s="84">
        <f t="shared" si="2"/>
        <v>3.0167127349942335</v>
      </c>
      <c r="E18" s="55">
        <v>1628</v>
      </c>
      <c r="F18" s="85">
        <f t="shared" si="3"/>
        <v>98.786407766990294</v>
      </c>
      <c r="G18" s="83">
        <v>20</v>
      </c>
      <c r="H18" s="76">
        <f t="shared" si="0"/>
        <v>1.2135922330097086</v>
      </c>
    </row>
    <row r="19" spans="1:11" x14ac:dyDescent="0.25">
      <c r="A19" s="15" t="s">
        <v>29</v>
      </c>
      <c r="B19" s="25"/>
      <c r="C19" s="83">
        <f t="shared" si="1"/>
        <v>1550</v>
      </c>
      <c r="D19" s="84">
        <f t="shared" si="2"/>
        <v>2.8373208369181202</v>
      </c>
      <c r="E19" s="55">
        <v>1544</v>
      </c>
      <c r="F19" s="85">
        <f t="shared" si="3"/>
        <v>99.612903225806448</v>
      </c>
      <c r="G19" s="83">
        <v>6</v>
      </c>
      <c r="H19" s="76">
        <f t="shared" si="0"/>
        <v>0.38709677419354838</v>
      </c>
    </row>
    <row r="20" spans="1:11" x14ac:dyDescent="0.25">
      <c r="A20" s="15" t="s">
        <v>30</v>
      </c>
      <c r="B20" s="25"/>
      <c r="C20" s="83">
        <f t="shared" si="1"/>
        <v>400</v>
      </c>
      <c r="D20" s="84">
        <f t="shared" si="2"/>
        <v>0.73221182888209557</v>
      </c>
      <c r="E20" s="55">
        <v>400</v>
      </c>
      <c r="F20" s="85">
        <f t="shared" si="3"/>
        <v>100</v>
      </c>
      <c r="G20" s="91" t="s">
        <v>90</v>
      </c>
      <c r="H20" s="91" t="s">
        <v>90</v>
      </c>
    </row>
    <row r="21" spans="1:11" x14ac:dyDescent="0.25">
      <c r="A21" s="15" t="s">
        <v>31</v>
      </c>
      <c r="B21" s="25"/>
      <c r="C21" s="83">
        <f t="shared" si="1"/>
        <v>1875</v>
      </c>
      <c r="D21" s="84">
        <f t="shared" si="2"/>
        <v>3.4322429478848235</v>
      </c>
      <c r="E21" s="55">
        <v>1800</v>
      </c>
      <c r="F21" s="85">
        <f t="shared" si="3"/>
        <v>96</v>
      </c>
      <c r="G21" s="83">
        <v>75</v>
      </c>
      <c r="H21" s="76">
        <f t="shared" si="0"/>
        <v>4</v>
      </c>
    </row>
    <row r="22" spans="1:11" x14ac:dyDescent="0.25">
      <c r="A22" s="15" t="s">
        <v>32</v>
      </c>
      <c r="B22" s="25"/>
      <c r="C22" s="83">
        <f t="shared" si="1"/>
        <v>2322</v>
      </c>
      <c r="D22" s="84">
        <f t="shared" si="2"/>
        <v>4.2504896666605649</v>
      </c>
      <c r="E22" s="55">
        <v>2311</v>
      </c>
      <c r="F22" s="85">
        <f t="shared" si="3"/>
        <v>99.526270456503013</v>
      </c>
      <c r="G22" s="83">
        <v>11</v>
      </c>
      <c r="H22" s="76">
        <f t="shared" si="0"/>
        <v>0.47372954349698532</v>
      </c>
    </row>
    <row r="23" spans="1:11" x14ac:dyDescent="0.25">
      <c r="A23" s="15" t="s">
        <v>33</v>
      </c>
      <c r="B23" s="25"/>
      <c r="C23" s="83">
        <f t="shared" si="1"/>
        <v>1883</v>
      </c>
      <c r="D23" s="84">
        <f t="shared" si="2"/>
        <v>3.4468871844624651</v>
      </c>
      <c r="E23" s="55">
        <v>1845</v>
      </c>
      <c r="F23" s="85">
        <f t="shared" si="3"/>
        <v>97.981943706850771</v>
      </c>
      <c r="G23" s="83">
        <v>38</v>
      </c>
      <c r="H23" s="76">
        <f t="shared" si="0"/>
        <v>2.0180562931492299</v>
      </c>
    </row>
    <row r="24" spans="1:11" x14ac:dyDescent="0.25">
      <c r="A24" s="15" t="s">
        <v>34</v>
      </c>
      <c r="B24" s="25"/>
      <c r="C24" s="83">
        <f t="shared" si="1"/>
        <v>18518</v>
      </c>
      <c r="D24" s="84">
        <f t="shared" si="2"/>
        <v>33.897746618096612</v>
      </c>
      <c r="E24" s="55">
        <v>13244</v>
      </c>
      <c r="F24" s="85">
        <f t="shared" si="3"/>
        <v>71.519602548871362</v>
      </c>
      <c r="G24" s="83">
        <v>5274</v>
      </c>
      <c r="H24" s="76">
        <f t="shared" si="0"/>
        <v>28.480397451128631</v>
      </c>
    </row>
    <row r="25" spans="1:11" x14ac:dyDescent="0.25">
      <c r="A25" s="15" t="s">
        <v>35</v>
      </c>
      <c r="B25" s="25"/>
      <c r="C25" s="83">
        <f t="shared" si="1"/>
        <v>397</v>
      </c>
      <c r="D25" s="84">
        <f t="shared" si="2"/>
        <v>0.72672024016547987</v>
      </c>
      <c r="E25" s="55">
        <v>390</v>
      </c>
      <c r="F25" s="85">
        <f t="shared" si="3"/>
        <v>98.236775818639799</v>
      </c>
      <c r="G25" s="83">
        <v>7</v>
      </c>
      <c r="H25" s="76">
        <f t="shared" si="0"/>
        <v>1.7632241813602016</v>
      </c>
    </row>
    <row r="26" spans="1:11" x14ac:dyDescent="0.25">
      <c r="A26" s="15" t="s">
        <v>36</v>
      </c>
      <c r="B26" s="25"/>
      <c r="C26" s="83">
        <f t="shared" si="1"/>
        <v>1535</v>
      </c>
      <c r="D26" s="84">
        <f t="shared" si="2"/>
        <v>2.8098628933350418</v>
      </c>
      <c r="E26" s="55">
        <v>1522</v>
      </c>
      <c r="F26" s="85">
        <f t="shared" si="3"/>
        <v>99.153094462540707</v>
      </c>
      <c r="G26" s="83">
        <v>13</v>
      </c>
      <c r="H26" s="76">
        <f t="shared" si="0"/>
        <v>0.84690553745928343</v>
      </c>
    </row>
    <row r="27" spans="1:11" x14ac:dyDescent="0.25">
      <c r="A27" s="15" t="s">
        <v>37</v>
      </c>
      <c r="B27" s="25"/>
      <c r="C27" s="83">
        <f t="shared" si="1"/>
        <v>3202</v>
      </c>
      <c r="D27" s="84">
        <f t="shared" si="2"/>
        <v>5.8613556902011759</v>
      </c>
      <c r="E27" s="55">
        <v>3185</v>
      </c>
      <c r="F27" s="85">
        <f t="shared" si="3"/>
        <v>99.46908182386008</v>
      </c>
      <c r="G27" s="83">
        <v>17</v>
      </c>
      <c r="H27" s="76">
        <f t="shared" si="0"/>
        <v>0.53091817613991255</v>
      </c>
    </row>
    <row r="28" spans="1:11" x14ac:dyDescent="0.25">
      <c r="A28" s="15" t="s">
        <v>38</v>
      </c>
      <c r="B28" s="25"/>
      <c r="C28" s="83">
        <f t="shared" si="1"/>
        <v>236</v>
      </c>
      <c r="D28" s="84">
        <f t="shared" si="2"/>
        <v>0.43200497904043639</v>
      </c>
      <c r="E28" s="55">
        <v>233</v>
      </c>
      <c r="F28" s="85">
        <f t="shared" si="3"/>
        <v>98.728813559322035</v>
      </c>
      <c r="G28" s="83">
        <v>3</v>
      </c>
      <c r="H28" s="76">
        <f t="shared" si="0"/>
        <v>1.2711864406779663</v>
      </c>
    </row>
    <row r="29" spans="1:11" ht="9" customHeight="1" thickBot="1" x14ac:dyDescent="0.3">
      <c r="A29" s="44"/>
      <c r="B29" s="44"/>
      <c r="C29" s="54"/>
      <c r="D29" s="54"/>
      <c r="E29" s="54"/>
      <c r="F29" s="54"/>
      <c r="G29" s="54"/>
      <c r="H29" s="54"/>
    </row>
    <row r="30" spans="1:11" ht="9" customHeight="1" x14ac:dyDescent="0.25"/>
    <row r="31" spans="1:11" ht="12.75" customHeight="1" x14ac:dyDescent="0.25">
      <c r="A31" s="13" t="s">
        <v>4</v>
      </c>
      <c r="B31" s="96" t="s">
        <v>16</v>
      </c>
      <c r="C31" s="96"/>
      <c r="D31" s="96"/>
      <c r="E31" s="96"/>
      <c r="F31" s="96"/>
      <c r="G31" s="96"/>
      <c r="H31" s="96"/>
      <c r="I31" s="35"/>
      <c r="J31" s="35"/>
      <c r="K31" s="35"/>
    </row>
    <row r="32" spans="1:11" ht="12.75" customHeight="1" x14ac:dyDescent="0.25">
      <c r="A32" s="15"/>
      <c r="B32" s="96"/>
      <c r="C32" s="96"/>
      <c r="D32" s="96"/>
      <c r="E32" s="96"/>
      <c r="F32" s="96"/>
      <c r="G32" s="96"/>
      <c r="H32" s="96"/>
      <c r="I32" s="35"/>
      <c r="J32" s="35"/>
      <c r="K32" s="35"/>
    </row>
    <row r="33" spans="1:11" ht="13.5" customHeight="1" x14ac:dyDescent="0.25">
      <c r="A33" s="15" t="s">
        <v>5</v>
      </c>
      <c r="B33" s="103" t="s">
        <v>59</v>
      </c>
      <c r="C33" s="103"/>
      <c r="D33" s="103"/>
      <c r="E33" s="103"/>
      <c r="F33" s="103"/>
      <c r="G33" s="103"/>
      <c r="H33" s="103"/>
      <c r="I33" s="103"/>
      <c r="J33" s="103"/>
    </row>
    <row r="34" spans="1:11" ht="13.5" customHeight="1" x14ac:dyDescent="0.25">
      <c r="A34" s="15"/>
      <c r="B34" s="106" t="s">
        <v>89</v>
      </c>
      <c r="C34" s="106"/>
      <c r="D34" s="106"/>
      <c r="E34" s="106"/>
      <c r="F34" s="106"/>
      <c r="G34" s="106"/>
      <c r="H34" s="106"/>
      <c r="I34" s="106"/>
      <c r="J34" s="106"/>
      <c r="K34" s="106"/>
    </row>
    <row r="35" spans="1:11" ht="12.75" customHeight="1" x14ac:dyDescent="0.25">
      <c r="B35" s="69"/>
    </row>
    <row r="41" spans="1:11" x14ac:dyDescent="0.25">
      <c r="B41" s="25"/>
      <c r="C41" s="70"/>
      <c r="D41" s="70"/>
      <c r="E41" s="70"/>
      <c r="F41" s="70"/>
      <c r="G41" s="70"/>
    </row>
    <row r="42" spans="1:11" x14ac:dyDescent="0.25">
      <c r="B42" s="25"/>
      <c r="C42" s="63" t="s">
        <v>130</v>
      </c>
      <c r="D42" s="63" t="s">
        <v>131</v>
      </c>
      <c r="E42" s="23"/>
      <c r="F42" s="23"/>
    </row>
    <row r="43" spans="1:11" x14ac:dyDescent="0.25">
      <c r="B43" s="15" t="s">
        <v>22</v>
      </c>
      <c r="C43" s="85">
        <f>F12</f>
        <v>85.826350508111958</v>
      </c>
      <c r="D43" s="76">
        <f>H12</f>
        <v>14.173649491888037</v>
      </c>
      <c r="E43" s="77"/>
      <c r="F43" s="77"/>
    </row>
    <row r="44" spans="1:11" x14ac:dyDescent="0.25">
      <c r="B44" s="15" t="s">
        <v>23</v>
      </c>
      <c r="C44" s="85">
        <f t="shared" ref="C44:C59" si="4">F13</f>
        <v>96.83085147002673</v>
      </c>
      <c r="D44" s="76">
        <f t="shared" ref="D44:D59" si="5">H13</f>
        <v>3.1691485299732722</v>
      </c>
      <c r="E44" s="77"/>
      <c r="F44" s="77"/>
    </row>
    <row r="45" spans="1:11" x14ac:dyDescent="0.25">
      <c r="B45" s="15" t="s">
        <v>24</v>
      </c>
      <c r="C45" s="85">
        <f t="shared" si="4"/>
        <v>99.699398797595194</v>
      </c>
      <c r="D45" s="76">
        <f t="shared" si="5"/>
        <v>0.30060120240480964</v>
      </c>
      <c r="E45" s="77"/>
      <c r="F45" s="77"/>
    </row>
    <row r="46" spans="1:11" x14ac:dyDescent="0.25">
      <c r="B46" s="15" t="s">
        <v>25</v>
      </c>
      <c r="C46" s="85">
        <f t="shared" si="4"/>
        <v>91.721419185282528</v>
      </c>
      <c r="D46" s="76">
        <f t="shared" si="5"/>
        <v>8.2785808147174773</v>
      </c>
      <c r="E46" s="77"/>
      <c r="F46" s="77"/>
    </row>
    <row r="47" spans="1:11" x14ac:dyDescent="0.25">
      <c r="B47" s="15" t="s">
        <v>26</v>
      </c>
      <c r="C47" s="85">
        <f t="shared" si="4"/>
        <v>99.387576552930881</v>
      </c>
      <c r="D47" s="76">
        <f t="shared" si="5"/>
        <v>0.61242344706911633</v>
      </c>
      <c r="E47" s="77"/>
      <c r="F47" s="77"/>
    </row>
    <row r="48" spans="1:11" x14ac:dyDescent="0.25">
      <c r="B48" s="15" t="s">
        <v>27</v>
      </c>
      <c r="C48" s="85">
        <f t="shared" si="4"/>
        <v>99.686625629546725</v>
      </c>
      <c r="D48" s="76">
        <f t="shared" si="5"/>
        <v>0.31337437045327365</v>
      </c>
      <c r="E48" s="77"/>
      <c r="F48" s="77"/>
    </row>
    <row r="49" spans="2:11" x14ac:dyDescent="0.25">
      <c r="B49" s="15" t="s">
        <v>28</v>
      </c>
      <c r="C49" s="85">
        <f t="shared" si="4"/>
        <v>98.786407766990294</v>
      </c>
      <c r="D49" s="76">
        <f t="shared" si="5"/>
        <v>1.2135922330097086</v>
      </c>
      <c r="E49" s="77"/>
      <c r="F49" s="77"/>
    </row>
    <row r="50" spans="2:11" x14ac:dyDescent="0.25">
      <c r="B50" s="15" t="s">
        <v>29</v>
      </c>
      <c r="C50" s="85">
        <f t="shared" si="4"/>
        <v>99.612903225806448</v>
      </c>
      <c r="D50" s="76">
        <f t="shared" si="5"/>
        <v>0.38709677419354838</v>
      </c>
      <c r="E50" s="77"/>
      <c r="F50" s="77"/>
    </row>
    <row r="51" spans="2:11" x14ac:dyDescent="0.25">
      <c r="B51" s="15" t="s">
        <v>30</v>
      </c>
      <c r="C51" s="85">
        <f t="shared" si="4"/>
        <v>100</v>
      </c>
      <c r="D51" s="76" t="str">
        <f t="shared" si="5"/>
        <v>-</v>
      </c>
      <c r="E51" s="77"/>
      <c r="F51" s="77"/>
    </row>
    <row r="52" spans="2:11" x14ac:dyDescent="0.25">
      <c r="B52" s="15" t="s">
        <v>31</v>
      </c>
      <c r="C52" s="85">
        <f t="shared" si="4"/>
        <v>96</v>
      </c>
      <c r="D52" s="76">
        <f t="shared" si="5"/>
        <v>4</v>
      </c>
      <c r="E52" s="77"/>
      <c r="F52" s="77"/>
    </row>
    <row r="53" spans="2:11" x14ac:dyDescent="0.25">
      <c r="B53" s="15" t="s">
        <v>32</v>
      </c>
      <c r="C53" s="85">
        <f t="shared" si="4"/>
        <v>99.526270456503013</v>
      </c>
      <c r="D53" s="76">
        <f t="shared" si="5"/>
        <v>0.47372954349698532</v>
      </c>
      <c r="E53" s="77"/>
      <c r="F53" s="77"/>
    </row>
    <row r="54" spans="2:11" x14ac:dyDescent="0.25">
      <c r="B54" s="15" t="s">
        <v>33</v>
      </c>
      <c r="C54" s="85">
        <f t="shared" si="4"/>
        <v>97.981943706850771</v>
      </c>
      <c r="D54" s="76">
        <f t="shared" si="5"/>
        <v>2.0180562931492299</v>
      </c>
      <c r="E54" s="77"/>
      <c r="F54" s="77"/>
      <c r="K54" s="86"/>
    </row>
    <row r="55" spans="2:11" x14ac:dyDescent="0.25">
      <c r="B55" s="15" t="s">
        <v>34</v>
      </c>
      <c r="C55" s="85">
        <f t="shared" si="4"/>
        <v>71.519602548871362</v>
      </c>
      <c r="D55" s="76">
        <f t="shared" si="5"/>
        <v>28.480397451128631</v>
      </c>
      <c r="E55" s="77"/>
      <c r="F55" s="77"/>
    </row>
    <row r="56" spans="2:11" x14ac:dyDescent="0.25">
      <c r="B56" s="15" t="s">
        <v>35</v>
      </c>
      <c r="C56" s="85">
        <f t="shared" si="4"/>
        <v>98.236775818639799</v>
      </c>
      <c r="D56" s="76">
        <f t="shared" si="5"/>
        <v>1.7632241813602016</v>
      </c>
      <c r="E56" s="77"/>
      <c r="F56" s="77"/>
    </row>
    <row r="57" spans="2:11" x14ac:dyDescent="0.25">
      <c r="B57" s="15" t="s">
        <v>36</v>
      </c>
      <c r="C57" s="85">
        <f t="shared" si="4"/>
        <v>99.153094462540707</v>
      </c>
      <c r="D57" s="76">
        <f t="shared" si="5"/>
        <v>0.84690553745928343</v>
      </c>
      <c r="E57" s="77"/>
      <c r="F57" s="77"/>
    </row>
    <row r="58" spans="2:11" x14ac:dyDescent="0.25">
      <c r="B58" s="15" t="s">
        <v>37</v>
      </c>
      <c r="C58" s="85">
        <f t="shared" si="4"/>
        <v>99.46908182386008</v>
      </c>
      <c r="D58" s="76">
        <f t="shared" si="5"/>
        <v>0.53091817613991255</v>
      </c>
      <c r="E58" s="77"/>
      <c r="F58" s="77"/>
    </row>
    <row r="59" spans="2:11" x14ac:dyDescent="0.25">
      <c r="B59" s="15" t="s">
        <v>38</v>
      </c>
      <c r="C59" s="85">
        <f t="shared" si="4"/>
        <v>98.728813559322035</v>
      </c>
      <c r="D59" s="76">
        <f t="shared" si="5"/>
        <v>1.2711864406779663</v>
      </c>
      <c r="E59" s="77"/>
      <c r="F59" s="77"/>
    </row>
  </sheetData>
  <mergeCells count="7">
    <mergeCell ref="B34:K34"/>
    <mergeCell ref="A4:H4"/>
    <mergeCell ref="B31:H32"/>
    <mergeCell ref="A7:B8"/>
    <mergeCell ref="C7:D7"/>
    <mergeCell ref="E7:H7"/>
    <mergeCell ref="B33:J33"/>
  </mergeCells>
  <pageMargins left="0.70866141732283472" right="0.70866141732283472" top="0.55118110236220474" bottom="0.74803149606299213" header="0.31496062992125984" footer="0.31496062992125984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Table 1</vt:lpstr>
      <vt:lpstr>Table 2</vt:lpstr>
      <vt:lpstr>Table 3</vt:lpstr>
      <vt:lpstr>Table 4</vt:lpstr>
      <vt:lpstr>Table 5</vt:lpstr>
      <vt:lpstr>Table 6a</vt:lpstr>
      <vt:lpstr>Table 6b</vt:lpstr>
      <vt:lpstr>Table 7</vt:lpstr>
      <vt:lpstr>Table 8</vt:lpstr>
      <vt:lpstr>'Table 1'!Print_Area</vt:lpstr>
      <vt:lpstr>'Table 2'!Print_Area</vt:lpstr>
      <vt:lpstr>'Table 3'!Print_Area</vt:lpstr>
      <vt:lpstr>'Table 4'!Print_Area</vt:lpstr>
      <vt:lpstr>'Table 5'!Print_Area</vt:lpstr>
      <vt:lpstr>'Table 6a'!Print_Area</vt:lpstr>
      <vt:lpstr>'Table 6b'!Print_Area</vt:lpstr>
      <vt:lpstr>'Table 7'!Print_Area</vt:lpstr>
      <vt:lpstr>'Table 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 Adolfo - CRASD</dc:creator>
  <cp:lastModifiedBy>Allan Jay Adolfo</cp:lastModifiedBy>
  <cp:lastPrinted>2024-06-20T09:27:14Z</cp:lastPrinted>
  <dcterms:created xsi:type="dcterms:W3CDTF">2023-05-08T23:35:47Z</dcterms:created>
  <dcterms:modified xsi:type="dcterms:W3CDTF">2024-06-20T09:27:25Z</dcterms:modified>
</cp:coreProperties>
</file>