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SOCDfiles\InfoDissem_publication\References\lfs\LaborMarket\"/>
    </mc:Choice>
  </mc:AlternateContent>
  <xr:revisionPtr revIDLastSave="0" documentId="13_ncr:1_{BB3B5E82-6DBC-4B1E-9FF1-04C60EFE8D8E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Tab 4 (2)" sheetId="7" state="hidden" r:id="rId1"/>
    <sheet name="Tab 4" sheetId="6" r:id="rId2"/>
    <sheet name="Tab 3" sheetId="5" r:id="rId3"/>
    <sheet name="Tab 2" sheetId="4" r:id="rId4"/>
    <sheet name="Tab 1" sheetId="2" r:id="rId5"/>
    <sheet name="graph" sheetId="3" r:id="rId6"/>
    <sheet name="earf" sheetId="8" state="hidden" r:id="rId7"/>
  </sheets>
  <definedNames>
    <definedName name="_xlnm.Print_Area" localSheetId="4">'Tab 1'!$A$1:$S$30</definedName>
    <definedName name="_xlnm.Print_Area" localSheetId="3">'Tab 2'!$A$1:$S$29</definedName>
    <definedName name="_xlnm.Print_Area" localSheetId="1">'Tab 4'!$A$2:$S$30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7" i="2" l="1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I24" i="3" l="1"/>
  <c r="I6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AB29" i="2" l="1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26" i="7"/>
  <c r="O26" i="7"/>
  <c r="P25" i="7"/>
  <c r="O25" i="7"/>
  <c r="P24" i="7"/>
  <c r="O24" i="7"/>
  <c r="P23" i="7"/>
  <c r="O23" i="7"/>
  <c r="P22" i="7"/>
  <c r="O22" i="7"/>
  <c r="P21" i="7"/>
  <c r="O21" i="7"/>
  <c r="P20" i="7"/>
  <c r="O20" i="7"/>
  <c r="P19" i="7"/>
  <c r="O19" i="7"/>
  <c r="P18" i="7"/>
  <c r="O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L26" i="7" l="1"/>
  <c r="J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J19" i="7"/>
  <c r="L18" i="7"/>
  <c r="J18" i="7"/>
  <c r="L17" i="7"/>
  <c r="J17" i="7"/>
  <c r="L16" i="7"/>
  <c r="J16" i="7"/>
  <c r="L15" i="7"/>
  <c r="J15" i="7"/>
  <c r="L14" i="7"/>
  <c r="J14" i="7"/>
  <c r="L13" i="7"/>
  <c r="J13" i="7"/>
  <c r="L12" i="7"/>
  <c r="K12" i="7"/>
  <c r="J12" i="7"/>
  <c r="L11" i="7"/>
  <c r="J11" i="7"/>
  <c r="L10" i="7"/>
  <c r="L28" i="7" s="1"/>
  <c r="J10" i="7"/>
  <c r="W29" i="6"/>
  <c r="W27" i="6"/>
  <c r="X27" i="6" s="1"/>
  <c r="W26" i="6"/>
  <c r="X26" i="6" s="1"/>
  <c r="W25" i="6"/>
  <c r="X25" i="6" s="1"/>
  <c r="W24" i="6"/>
  <c r="X24" i="6" s="1"/>
  <c r="W23" i="6"/>
  <c r="X23" i="6" s="1"/>
  <c r="W22" i="6"/>
  <c r="X22" i="6" s="1"/>
  <c r="W21" i="6"/>
  <c r="X21" i="6" s="1"/>
  <c r="W20" i="6"/>
  <c r="X20" i="6" s="1"/>
  <c r="W19" i="6"/>
  <c r="X19" i="6" s="1"/>
  <c r="W18" i="6"/>
  <c r="X18" i="6" s="1"/>
  <c r="W17" i="6"/>
  <c r="X17" i="6" s="1"/>
  <c r="W16" i="6"/>
  <c r="X16" i="6" s="1"/>
  <c r="W15" i="6"/>
  <c r="X15" i="6" s="1"/>
  <c r="W14" i="6"/>
  <c r="X14" i="6" s="1"/>
  <c r="W13" i="6"/>
  <c r="X13" i="6" s="1"/>
  <c r="W12" i="6"/>
  <c r="X12" i="6" s="1"/>
  <c r="W11" i="6"/>
  <c r="X11" i="6" s="1"/>
  <c r="V13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AJ29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L27" i="2"/>
  <c r="AL26" i="2"/>
  <c r="AL25" i="2"/>
  <c r="AL24" i="2"/>
  <c r="AL23" i="2"/>
  <c r="AL22" i="2"/>
  <c r="AL21" i="2"/>
  <c r="AL20" i="2"/>
  <c r="AL19" i="2"/>
  <c r="AL18" i="2"/>
  <c r="AL16" i="2"/>
  <c r="AL15" i="2"/>
  <c r="AL14" i="2"/>
  <c r="AL13" i="2"/>
  <c r="AL12" i="2"/>
  <c r="AL11" i="2"/>
  <c r="AL17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M15" i="7" l="1"/>
  <c r="M19" i="7"/>
  <c r="L29" i="7"/>
  <c r="M23" i="7"/>
  <c r="M24" i="7"/>
  <c r="M11" i="7"/>
  <c r="M16" i="7"/>
  <c r="M12" i="7"/>
  <c r="M20" i="7"/>
  <c r="M13" i="7"/>
  <c r="M17" i="7"/>
  <c r="M25" i="7"/>
  <c r="M21" i="7"/>
  <c r="M10" i="7"/>
  <c r="M14" i="7"/>
  <c r="M18" i="7"/>
  <c r="M22" i="7"/>
  <c r="M26" i="7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F17" i="2" l="1"/>
  <c r="AI29" i="2" l="1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H12" i="2"/>
  <c r="AH15" i="2"/>
  <c r="AH17" i="2"/>
  <c r="AH25" i="2"/>
  <c r="AH27" i="2"/>
  <c r="AH18" i="2"/>
  <c r="AH24" i="2"/>
  <c r="AH26" i="2"/>
  <c r="AH23" i="2"/>
  <c r="AH22" i="2"/>
  <c r="AH21" i="2"/>
  <c r="AH20" i="2"/>
  <c r="AH19" i="2"/>
  <c r="AH16" i="2"/>
  <c r="AH14" i="2"/>
  <c r="AH13" i="2"/>
  <c r="AH11" i="2"/>
  <c r="AG29" i="2"/>
  <c r="AF29" i="2"/>
  <c r="AF11" i="2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3" i="2"/>
  <c r="AF12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H29" i="2" l="1"/>
</calcChain>
</file>

<file path=xl/sharedStrings.xml><?xml version="1.0" encoding="utf-8"?>
<sst xmlns="http://schemas.openxmlformats.org/spreadsheetml/2006/main" count="301" uniqueCount="74">
  <si>
    <t>PROVINCE</t>
  </si>
  <si>
    <t>EST</t>
  </si>
  <si>
    <t>SE</t>
  </si>
  <si>
    <t>CV</t>
  </si>
  <si>
    <t>Philippines</t>
  </si>
  <si>
    <t>National Capital Region (NCR)</t>
  </si>
  <si>
    <t>Manila</t>
  </si>
  <si>
    <t>Mandaluyong</t>
  </si>
  <si>
    <t>Marikina</t>
  </si>
  <si>
    <t>Pasig</t>
  </si>
  <si>
    <t>Quezon City</t>
  </si>
  <si>
    <t>San Juan</t>
  </si>
  <si>
    <t>Caloocan City</t>
  </si>
  <si>
    <t>Malabon</t>
  </si>
  <si>
    <t>Navotas</t>
  </si>
  <si>
    <t>Valenzuela</t>
  </si>
  <si>
    <t>Las Pinas</t>
  </si>
  <si>
    <t>Makati</t>
  </si>
  <si>
    <t>Muntinlupa</t>
  </si>
  <si>
    <t>Paranaque</t>
  </si>
  <si>
    <t>Pasay</t>
  </si>
  <si>
    <t>Pateros</t>
  </si>
  <si>
    <t>Taguig</t>
  </si>
  <si>
    <t>CVPCT</t>
  </si>
  <si>
    <t>Total Employed Population (in '000)</t>
  </si>
  <si>
    <r>
      <t>Source:</t>
    </r>
    <r>
      <rPr>
        <sz val="9"/>
        <color theme="1"/>
        <rFont val="Arial"/>
        <family val="2"/>
      </rPr>
      <t xml:space="preserve"> Philippine Statistics Authority, </t>
    </r>
    <r>
      <rPr>
        <i/>
        <sz val="9"/>
        <color theme="1"/>
        <rFont val="Arial"/>
        <family val="2"/>
      </rPr>
      <t>2018, 2019 and 2020 Labor Force Survey</t>
    </r>
  </si>
  <si>
    <t>Employment Rate(%)</t>
  </si>
  <si>
    <t>Table 1. Provincial Total Employed Persons and Employment Rate: 2018, 2019 and 2020</t>
  </si>
  <si>
    <r>
      <t>Notes: The methodology for the computation of annual estimates of labor and employment indicators is based on Philippines Statistics Authority (PSA) Board Resolution No. 14 Series of 2021 - Adopting the General Method for Annualized Estimates for the Labor Force Survey 2021 and Beyond</t>
    </r>
    <r>
      <rPr>
        <i/>
        <sz val="9"/>
        <color rgb="FFFF0000"/>
        <rFont val="Arial"/>
        <family val="2"/>
      </rPr>
      <t xml:space="preserve"> </t>
    </r>
  </si>
  <si>
    <t>Table 2. Provincial Total Population in the Labor Force and Labor Force Participation Rate: 2018, 2019 and 2020</t>
  </si>
  <si>
    <t>Total Population in Labor Force (in '000)</t>
  </si>
  <si>
    <t>Labor Force Participation Rate (%)</t>
  </si>
  <si>
    <t>CV (%)</t>
  </si>
  <si>
    <t>Table 3. Provincial Total Unemployed Persons and Unemployment Rate: 2018, 2019 and 2020</t>
  </si>
  <si>
    <t>Total Unemployed Population (in '000)</t>
  </si>
  <si>
    <t>Unemployment Rate (%)</t>
  </si>
  <si>
    <t>Table 4. Provincial Total Underemployed Persons and Underemployment Rate: 2018, 2019 and 2020</t>
  </si>
  <si>
    <t>Total Underemployed Population (in '000)</t>
  </si>
  <si>
    <t>Underemployment Rate</t>
  </si>
  <si>
    <t>PROVINCE/HUC</t>
  </si>
  <si>
    <t xml:space="preserve">Notes: The methodology for the computation of annual estimates of labor and employment indicators is based on Philippines Statistics Authority (PSA) Board Resolution No. 14 Series of 2021 - Adopting the General Method for Annualized Estimates for the Labor Force Survey 2021 and Beyond </t>
  </si>
  <si>
    <t>employment rate</t>
  </si>
  <si>
    <t>NCR</t>
  </si>
  <si>
    <t>2019-2020</t>
  </si>
  <si>
    <t>2018-2019</t>
  </si>
  <si>
    <t>Total Underemployed Population
(in '000)</t>
  </si>
  <si>
    <t>QUEZON CITY</t>
  </si>
  <si>
    <t>PATEROS</t>
  </si>
  <si>
    <t>City of Las Piñas</t>
  </si>
  <si>
    <t>City of Muntinlupa</t>
  </si>
  <si>
    <t>City of Parañaque</t>
  </si>
  <si>
    <t>Pasay City</t>
  </si>
  <si>
    <t>City of Manila</t>
  </si>
  <si>
    <t>City of MANILA</t>
  </si>
  <si>
    <t>City of Mandaluyong</t>
  </si>
  <si>
    <t>City of MANDALUYONG</t>
  </si>
  <si>
    <t>City of San Juan</t>
  </si>
  <si>
    <t>City of SAN JUAN</t>
  </si>
  <si>
    <t>City of Marikina</t>
  </si>
  <si>
    <t>City of MARIKINA</t>
  </si>
  <si>
    <t>City of Pasig</t>
  </si>
  <si>
    <t>City of PASIG</t>
  </si>
  <si>
    <t>City of Makati</t>
  </si>
  <si>
    <t>City of MAKATI</t>
  </si>
  <si>
    <t>City of Taguig</t>
  </si>
  <si>
    <t>City of TAGUIG</t>
  </si>
  <si>
    <t>City of Caloocan</t>
  </si>
  <si>
    <t>City of CALOOCAN</t>
  </si>
  <si>
    <t>City of Malabon</t>
  </si>
  <si>
    <t>City of MALABON</t>
  </si>
  <si>
    <t>City of Navotas</t>
  </si>
  <si>
    <t>City of NAVOTAS</t>
  </si>
  <si>
    <t>City of Valenzuela</t>
  </si>
  <si>
    <t>City of 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</si>
</sst>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3" fontId="3" fillId="0" borderId="0" xfId="1" applyNumberFormat="1" applyFont="1" applyBorder="1" applyAlignment="1"/>
    <xf numFmtId="43" fontId="3" fillId="0" borderId="0" xfId="1" applyNumberFormat="1" applyFont="1" applyAlignment="1"/>
    <xf numFmtId="43" fontId="3" fillId="0" borderId="5" xfId="1" applyNumberFormat="1" applyFont="1" applyBorder="1" applyAlignment="1"/>
    <xf numFmtId="165" fontId="3" fillId="0" borderId="5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3" xfId="0" applyFont="1" applyBorder="1"/>
    <xf numFmtId="43" fontId="2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43" fontId="1" fillId="0" borderId="0" xfId="1" applyFont="1" applyBorder="1" applyAlignment="1"/>
    <xf numFmtId="43" fontId="1" fillId="0" borderId="0" xfId="1" applyFont="1" applyAlignment="1"/>
    <xf numFmtId="164" fontId="1" fillId="0" borderId="0" xfId="0" applyNumberFormat="1" applyFont="1" applyAlignment="1">
      <alignment horizontal="right"/>
    </xf>
    <xf numFmtId="43" fontId="1" fillId="0" borderId="5" xfId="1" applyFont="1" applyBorder="1" applyAlignment="1"/>
    <xf numFmtId="164" fontId="1" fillId="0" borderId="6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indent="1"/>
    </xf>
    <xf numFmtId="0" fontId="1" fillId="0" borderId="7" xfId="0" applyFont="1" applyBorder="1"/>
    <xf numFmtId="43" fontId="1" fillId="0" borderId="8" xfId="1" applyFont="1" applyBorder="1" applyAlignment="1"/>
    <xf numFmtId="164" fontId="1" fillId="0" borderId="8" xfId="0" applyNumberFormat="1" applyFont="1" applyBorder="1" applyAlignment="1">
      <alignment horizontal="right"/>
    </xf>
    <xf numFmtId="43" fontId="1" fillId="0" borderId="7" xfId="1" applyFont="1" applyBorder="1" applyAlignment="1"/>
    <xf numFmtId="164" fontId="1" fillId="0" borderId="9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0" fillId="0" borderId="3" xfId="0" applyBorder="1"/>
    <xf numFmtId="43" fontId="3" fillId="0" borderId="3" xfId="1" applyNumberFormat="1" applyFont="1" applyBorder="1" applyAlignment="1"/>
    <xf numFmtId="165" fontId="3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0" fillId="0" borderId="1" xfId="0" applyFill="1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3" fillId="0" borderId="4" xfId="0" applyFont="1" applyBorder="1" applyAlignment="1">
      <alignment wrapText="1"/>
    </xf>
    <xf numFmtId="165" fontId="0" fillId="0" borderId="0" xfId="0" applyNumberFormat="1"/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/>
    <xf numFmtId="0" fontId="0" fillId="0" borderId="0" xfId="0" applyAlignment="1"/>
    <xf numFmtId="0" fontId="1" fillId="0" borderId="3" xfId="0" applyFont="1" applyBorder="1" applyAlignment="1"/>
    <xf numFmtId="165" fontId="0" fillId="4" borderId="0" xfId="0" applyNumberFormat="1" applyFill="1"/>
    <xf numFmtId="0" fontId="0" fillId="4" borderId="0" xfId="0" applyFill="1"/>
    <xf numFmtId="43" fontId="0" fillId="0" borderId="0" xfId="0" applyNumberFormat="1"/>
    <xf numFmtId="165" fontId="1" fillId="0" borderId="0" xfId="0" applyNumberFormat="1" applyFont="1" applyBorder="1" applyAlignment="1">
      <alignment horizontal="right"/>
    </xf>
    <xf numFmtId="0" fontId="1" fillId="0" borderId="12" xfId="0" applyFont="1" applyBorder="1"/>
    <xf numFmtId="0" fontId="2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3" fontId="1" fillId="0" borderId="6" xfId="1" applyFont="1" applyBorder="1" applyAlignment="1"/>
    <xf numFmtId="43" fontId="1" fillId="0" borderId="9" xfId="1" applyFont="1" applyBorder="1" applyAlignment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1" fillId="0" borderId="11" xfId="0" applyFont="1" applyBorder="1"/>
    <xf numFmtId="43" fontId="1" fillId="0" borderId="11" xfId="1" applyFont="1" applyBorder="1" applyAlignment="1"/>
    <xf numFmtId="164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0021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4 (2)'!$P$8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4 (2)'!$N$9:$N$26</c:f>
              <c:strCache>
                <c:ptCount val="18"/>
                <c:pt idx="0">
                  <c:v>NCR</c:v>
                </c:pt>
                <c:pt idx="1">
                  <c:v>City of Manila</c:v>
                </c:pt>
                <c:pt idx="2">
                  <c:v>City of Mandaluyong</c:v>
                </c:pt>
                <c:pt idx="3">
                  <c:v>City of Marikina</c:v>
                </c:pt>
                <c:pt idx="4">
                  <c:v>City of Pasig</c:v>
                </c:pt>
                <c:pt idx="5">
                  <c:v>Quezon City</c:v>
                </c:pt>
                <c:pt idx="6">
                  <c:v>City of San Juan</c:v>
                </c:pt>
                <c:pt idx="7">
                  <c:v>City of Caloocan</c:v>
                </c:pt>
                <c:pt idx="8">
                  <c:v>City of Malabon</c:v>
                </c:pt>
                <c:pt idx="9">
                  <c:v>City of Navotas</c:v>
                </c:pt>
                <c:pt idx="10">
                  <c:v>City of Valenzuela</c:v>
                </c:pt>
                <c:pt idx="11">
                  <c:v>City of Las Piñas</c:v>
                </c:pt>
                <c:pt idx="12">
                  <c:v>City of Makati</c:v>
                </c:pt>
                <c:pt idx="13">
                  <c:v>City of Muntinlupa</c:v>
                </c:pt>
                <c:pt idx="14">
                  <c:v>City of Parañaque</c:v>
                </c:pt>
                <c:pt idx="15">
                  <c:v>Pasay City</c:v>
                </c:pt>
                <c:pt idx="16">
                  <c:v>Pateros</c:v>
                </c:pt>
                <c:pt idx="17">
                  <c:v>City of Taguig</c:v>
                </c:pt>
              </c:strCache>
            </c:strRef>
          </c:cat>
          <c:val>
            <c:numRef>
              <c:f>'Tab 4 (2)'!$P$9:$P$26</c:f>
              <c:numCache>
                <c:formatCode>0.0</c:formatCode>
                <c:ptCount val="18"/>
                <c:pt idx="0">
                  <c:v>9.2034299999999991</c:v>
                </c:pt>
                <c:pt idx="1">
                  <c:v>7.3664499999999995</c:v>
                </c:pt>
                <c:pt idx="2">
                  <c:v>6.1477900000000005</c:v>
                </c:pt>
                <c:pt idx="3">
                  <c:v>20.53614</c:v>
                </c:pt>
                <c:pt idx="4">
                  <c:v>6.2916700000000008</c:v>
                </c:pt>
                <c:pt idx="5">
                  <c:v>15.102740000000001</c:v>
                </c:pt>
                <c:pt idx="6">
                  <c:v>9.2702000000000009</c:v>
                </c:pt>
                <c:pt idx="7">
                  <c:v>10.04645</c:v>
                </c:pt>
                <c:pt idx="8">
                  <c:v>11.46041</c:v>
                </c:pt>
                <c:pt idx="9">
                  <c:v>2.6003400000000001</c:v>
                </c:pt>
                <c:pt idx="10">
                  <c:v>6.3262899999999993</c:v>
                </c:pt>
                <c:pt idx="11">
                  <c:v>1.20909</c:v>
                </c:pt>
                <c:pt idx="12">
                  <c:v>8.9099599999999999</c:v>
                </c:pt>
                <c:pt idx="13">
                  <c:v>6.2697500000000002</c:v>
                </c:pt>
                <c:pt idx="14">
                  <c:v>2.7073100000000001</c:v>
                </c:pt>
                <c:pt idx="15">
                  <c:v>7.9089599999999995</c:v>
                </c:pt>
                <c:pt idx="16">
                  <c:v>4.4602000000000004</c:v>
                </c:pt>
                <c:pt idx="17">
                  <c:v>3.14655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3-4921-AD1F-F633725AE6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9990592"/>
        <c:axId val="839989760"/>
      </c:barChart>
      <c:catAx>
        <c:axId val="8399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89760"/>
        <c:crosses val="autoZero"/>
        <c:auto val="1"/>
        <c:lblAlgn val="ctr"/>
        <c:lblOffset val="100"/>
        <c:noMultiLvlLbl val="0"/>
      </c:catAx>
      <c:valAx>
        <c:axId val="83998976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3999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graph!$A$6:$A$23</c:f>
              <c:strCache>
                <c:ptCount val="18"/>
                <c:pt idx="0">
                  <c:v>NCR</c:v>
                </c:pt>
                <c:pt idx="1">
                  <c:v>City of Manila</c:v>
                </c:pt>
                <c:pt idx="2">
                  <c:v>City of Mandaluyong</c:v>
                </c:pt>
                <c:pt idx="3">
                  <c:v>City of Marikina</c:v>
                </c:pt>
                <c:pt idx="4">
                  <c:v>City of Pasig</c:v>
                </c:pt>
                <c:pt idx="5">
                  <c:v>Quezon City</c:v>
                </c:pt>
                <c:pt idx="6">
                  <c:v>City of San Juan</c:v>
                </c:pt>
                <c:pt idx="7">
                  <c:v>City of Caloocan</c:v>
                </c:pt>
                <c:pt idx="8">
                  <c:v>City of Malabon</c:v>
                </c:pt>
                <c:pt idx="9">
                  <c:v>City of Navotas</c:v>
                </c:pt>
                <c:pt idx="10">
                  <c:v>City of Valenzuela</c:v>
                </c:pt>
                <c:pt idx="11">
                  <c:v>City of Las Piñas</c:v>
                </c:pt>
                <c:pt idx="12">
                  <c:v>City of Makati</c:v>
                </c:pt>
                <c:pt idx="13">
                  <c:v>City of Muntinlupa</c:v>
                </c:pt>
                <c:pt idx="14">
                  <c:v>City of Parañaque</c:v>
                </c:pt>
                <c:pt idx="15">
                  <c:v>Pasay City</c:v>
                </c:pt>
                <c:pt idx="16">
                  <c:v>Pateros</c:v>
                </c:pt>
                <c:pt idx="17">
                  <c:v>City of Taguig</c:v>
                </c:pt>
              </c:strCache>
            </c:strRef>
          </c:cat>
          <c:val>
            <c:numRef>
              <c:f>graph!$G$6:$G$23</c:f>
              <c:numCache>
                <c:formatCode>0.0</c:formatCode>
                <c:ptCount val="18"/>
                <c:pt idx="0">
                  <c:v>88.342639999999989</c:v>
                </c:pt>
                <c:pt idx="1">
                  <c:v>89.993639999999999</c:v>
                </c:pt>
                <c:pt idx="2">
                  <c:v>86.573840000000004</c:v>
                </c:pt>
                <c:pt idx="3">
                  <c:v>89.59545</c:v>
                </c:pt>
                <c:pt idx="4">
                  <c:v>90.963459999999998</c:v>
                </c:pt>
                <c:pt idx="5">
                  <c:v>87.713810000000009</c:v>
                </c:pt>
                <c:pt idx="6">
                  <c:v>92.163030000000006</c:v>
                </c:pt>
                <c:pt idx="7">
                  <c:v>84.261719999999997</c:v>
                </c:pt>
                <c:pt idx="8">
                  <c:v>89.674480000000003</c:v>
                </c:pt>
                <c:pt idx="9">
                  <c:v>91.969300000000004</c:v>
                </c:pt>
                <c:pt idx="10">
                  <c:v>91.180959999999999</c:v>
                </c:pt>
                <c:pt idx="11">
                  <c:v>92.764780000000002</c:v>
                </c:pt>
                <c:pt idx="12">
                  <c:v>90.855040000000002</c:v>
                </c:pt>
                <c:pt idx="13">
                  <c:v>88.643600000000006</c:v>
                </c:pt>
                <c:pt idx="14">
                  <c:v>88.995419999999996</c:v>
                </c:pt>
                <c:pt idx="15">
                  <c:v>84.48626999999999</c:v>
                </c:pt>
                <c:pt idx="16">
                  <c:v>88.968650000000011</c:v>
                </c:pt>
                <c:pt idx="17">
                  <c:v>87.755219999999994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EFA-A315-5914ECF69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846984528"/>
        <c:axId val="846986608"/>
      </c:bar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graph!$A$6:$A$23</c:f>
              <c:strCache>
                <c:ptCount val="18"/>
                <c:pt idx="0">
                  <c:v>NCR</c:v>
                </c:pt>
                <c:pt idx="1">
                  <c:v>City of Manila</c:v>
                </c:pt>
                <c:pt idx="2">
                  <c:v>City of Mandaluyong</c:v>
                </c:pt>
                <c:pt idx="3">
                  <c:v>City of Marikina</c:v>
                </c:pt>
                <c:pt idx="4">
                  <c:v>City of Pasig</c:v>
                </c:pt>
                <c:pt idx="5">
                  <c:v>Quezon City</c:v>
                </c:pt>
                <c:pt idx="6">
                  <c:v>City of San Juan</c:v>
                </c:pt>
                <c:pt idx="7">
                  <c:v>City of Caloocan</c:v>
                </c:pt>
                <c:pt idx="8">
                  <c:v>City of Malabon</c:v>
                </c:pt>
                <c:pt idx="9">
                  <c:v>City of Navotas</c:v>
                </c:pt>
                <c:pt idx="10">
                  <c:v>City of Valenzuela</c:v>
                </c:pt>
                <c:pt idx="11">
                  <c:v>City of Las Piñas</c:v>
                </c:pt>
                <c:pt idx="12">
                  <c:v>City of Makati</c:v>
                </c:pt>
                <c:pt idx="13">
                  <c:v>City of Muntinlupa</c:v>
                </c:pt>
                <c:pt idx="14">
                  <c:v>City of Parañaque</c:v>
                </c:pt>
                <c:pt idx="15">
                  <c:v>Pasay City</c:v>
                </c:pt>
                <c:pt idx="16">
                  <c:v>Pateros</c:v>
                </c:pt>
                <c:pt idx="17">
                  <c:v>City of Taguig</c:v>
                </c:pt>
              </c:strCache>
            </c:strRef>
          </c:cat>
          <c:val>
            <c:numRef>
              <c:f>graph!$H$6:$H$23</c:f>
              <c:numCache>
                <c:formatCode>0.0</c:formatCode>
                <c:ptCount val="18"/>
                <c:pt idx="0">
                  <c:v>88.342639999999989</c:v>
                </c:pt>
                <c:pt idx="1">
                  <c:v>88.342639999999989</c:v>
                </c:pt>
                <c:pt idx="2">
                  <c:v>88.342639999999989</c:v>
                </c:pt>
                <c:pt idx="3">
                  <c:v>88.342639999999989</c:v>
                </c:pt>
                <c:pt idx="4">
                  <c:v>88.342639999999989</c:v>
                </c:pt>
                <c:pt idx="5">
                  <c:v>88.342639999999989</c:v>
                </c:pt>
                <c:pt idx="6">
                  <c:v>88.342639999999989</c:v>
                </c:pt>
                <c:pt idx="7">
                  <c:v>88.342639999999989</c:v>
                </c:pt>
                <c:pt idx="8">
                  <c:v>88.342639999999989</c:v>
                </c:pt>
                <c:pt idx="9">
                  <c:v>88.342639999999989</c:v>
                </c:pt>
                <c:pt idx="10">
                  <c:v>88.342639999999989</c:v>
                </c:pt>
                <c:pt idx="11">
                  <c:v>88.342639999999989</c:v>
                </c:pt>
                <c:pt idx="12">
                  <c:v>88.342639999999989</c:v>
                </c:pt>
                <c:pt idx="13">
                  <c:v>88.342639999999989</c:v>
                </c:pt>
                <c:pt idx="14">
                  <c:v>88.342639999999989</c:v>
                </c:pt>
                <c:pt idx="15">
                  <c:v>88.342639999999989</c:v>
                </c:pt>
                <c:pt idx="16">
                  <c:v>88.342639999999989</c:v>
                </c:pt>
                <c:pt idx="17">
                  <c:v>88.342639999999989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0-4EFA-A315-5914ECF69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84528"/>
        <c:axId val="846986608"/>
      </c:lineChart>
      <c:catAx>
        <c:axId val="8469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6986608"/>
        <c:crosses val="autoZero"/>
        <c:auto val="1"/>
        <c:lblAlgn val="ctr"/>
        <c:lblOffset val="100"/>
        <c:noMultiLvlLbl val="0"/>
      </c:catAx>
      <c:valAx>
        <c:axId val="84698660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Employment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698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50021"/>
            </a:solidFill>
            <a:ln>
              <a:noFill/>
            </a:ln>
            <a:effectLst/>
          </c:spPr>
          <c:invertIfNegative val="0"/>
          <c:cat>
            <c:strRef>
              <c:f>graph!$A$6:$A$23</c:f>
              <c:strCache>
                <c:ptCount val="18"/>
                <c:pt idx="0">
                  <c:v>NCR</c:v>
                </c:pt>
                <c:pt idx="1">
                  <c:v>City of Manila</c:v>
                </c:pt>
                <c:pt idx="2">
                  <c:v>City of Mandaluyong</c:v>
                </c:pt>
                <c:pt idx="3">
                  <c:v>City of Marikina</c:v>
                </c:pt>
                <c:pt idx="4">
                  <c:v>City of Pasig</c:v>
                </c:pt>
                <c:pt idx="5">
                  <c:v>Quezon City</c:v>
                </c:pt>
                <c:pt idx="6">
                  <c:v>City of San Juan</c:v>
                </c:pt>
                <c:pt idx="7">
                  <c:v>City of Caloocan</c:v>
                </c:pt>
                <c:pt idx="8">
                  <c:v>City of Malabon</c:v>
                </c:pt>
                <c:pt idx="9">
                  <c:v>City of Navotas</c:v>
                </c:pt>
                <c:pt idx="10">
                  <c:v>City of Valenzuela</c:v>
                </c:pt>
                <c:pt idx="11">
                  <c:v>City of Las Piñas</c:v>
                </c:pt>
                <c:pt idx="12">
                  <c:v>City of Makati</c:v>
                </c:pt>
                <c:pt idx="13">
                  <c:v>City of Muntinlupa</c:v>
                </c:pt>
                <c:pt idx="14">
                  <c:v>City of Parañaque</c:v>
                </c:pt>
                <c:pt idx="15">
                  <c:v>Pasay City</c:v>
                </c:pt>
                <c:pt idx="16">
                  <c:v>Pateros</c:v>
                </c:pt>
                <c:pt idx="17">
                  <c:v>City of Taguig</c:v>
                </c:pt>
              </c:strCache>
            </c:strRef>
          </c:cat>
          <c:val>
            <c:numRef>
              <c:f>graph!$K$6:$K$23</c:f>
              <c:numCache>
                <c:formatCode>0.0</c:formatCode>
                <c:ptCount val="18"/>
                <c:pt idx="0">
                  <c:v>-5.6344600000000185</c:v>
                </c:pt>
                <c:pt idx="1">
                  <c:v>-2.2510400000000033</c:v>
                </c:pt>
                <c:pt idx="2">
                  <c:v>-8.4911899999999889</c:v>
                </c:pt>
                <c:pt idx="3">
                  <c:v>-3.0045300000000026</c:v>
                </c:pt>
                <c:pt idx="4">
                  <c:v>-5.8501899999999978</c:v>
                </c:pt>
                <c:pt idx="5">
                  <c:v>-5.0452199999999863</c:v>
                </c:pt>
                <c:pt idx="6">
                  <c:v>-1.1504099999999937</c:v>
                </c:pt>
                <c:pt idx="7">
                  <c:v>-10.275549999999996</c:v>
                </c:pt>
                <c:pt idx="8">
                  <c:v>-1.5760499999999951</c:v>
                </c:pt>
                <c:pt idx="9">
                  <c:v>-1.680570000000003</c:v>
                </c:pt>
                <c:pt idx="10">
                  <c:v>-4.7678400000000067</c:v>
                </c:pt>
                <c:pt idx="11">
                  <c:v>-1.4073700000000002</c:v>
                </c:pt>
                <c:pt idx="12">
                  <c:v>-4.8986799999999988</c:v>
                </c:pt>
                <c:pt idx="13">
                  <c:v>-4.2192899999999867</c:v>
                </c:pt>
                <c:pt idx="14">
                  <c:v>-5.9395700000000033</c:v>
                </c:pt>
                <c:pt idx="15">
                  <c:v>-10.975980000000007</c:v>
                </c:pt>
                <c:pt idx="16">
                  <c:v>-5.9938599999999838</c:v>
                </c:pt>
                <c:pt idx="17">
                  <c:v>-8.4629199999999969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D-47C5-B523-55638222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623920"/>
        <c:axId val="901626000"/>
      </c:barChart>
      <c:catAx>
        <c:axId val="9016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26000"/>
        <c:crosses val="autoZero"/>
        <c:auto val="1"/>
        <c:lblAlgn val="ctr"/>
        <c:lblOffset val="100"/>
        <c:noMultiLvlLbl val="0"/>
      </c:catAx>
      <c:valAx>
        <c:axId val="901626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/>
                  <a:t>Decrease</a:t>
                </a:r>
                <a:r>
                  <a:rPr lang="en-PH" baseline="0"/>
                  <a:t> in </a:t>
                </a:r>
                <a:r>
                  <a:rPr lang="en-PH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2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graph!$A$6:$A$23</c:f>
              <c:strCache>
                <c:ptCount val="18"/>
                <c:pt idx="0">
                  <c:v>NCR</c:v>
                </c:pt>
                <c:pt idx="1">
                  <c:v>City of Manila</c:v>
                </c:pt>
                <c:pt idx="2">
                  <c:v>City of Mandaluyong</c:v>
                </c:pt>
                <c:pt idx="3">
                  <c:v>City of Marikina</c:v>
                </c:pt>
                <c:pt idx="4">
                  <c:v>City of Pasig</c:v>
                </c:pt>
                <c:pt idx="5">
                  <c:v>Quezon City</c:v>
                </c:pt>
                <c:pt idx="6">
                  <c:v>City of San Juan</c:v>
                </c:pt>
                <c:pt idx="7">
                  <c:v>City of Caloocan</c:v>
                </c:pt>
                <c:pt idx="8">
                  <c:v>City of Malabon</c:v>
                </c:pt>
                <c:pt idx="9">
                  <c:v>City of Navotas</c:v>
                </c:pt>
                <c:pt idx="10">
                  <c:v>City of Valenzuela</c:v>
                </c:pt>
                <c:pt idx="11">
                  <c:v>City of Las Piñas</c:v>
                </c:pt>
                <c:pt idx="12">
                  <c:v>City of Makati</c:v>
                </c:pt>
                <c:pt idx="13">
                  <c:v>City of Muntinlupa</c:v>
                </c:pt>
                <c:pt idx="14">
                  <c:v>City of Parañaque</c:v>
                </c:pt>
                <c:pt idx="15">
                  <c:v>Pasay City</c:v>
                </c:pt>
                <c:pt idx="16">
                  <c:v>Pateros</c:v>
                </c:pt>
                <c:pt idx="17">
                  <c:v>City of Taguig</c:v>
                </c:pt>
              </c:strCache>
            </c:strRef>
          </c:cat>
          <c:val>
            <c:numRef>
              <c:f>graph!$L$6:$L$23</c:f>
              <c:numCache>
                <c:formatCode>0.0</c:formatCode>
                <c:ptCount val="18"/>
                <c:pt idx="0">
                  <c:v>11.657360000000011</c:v>
                </c:pt>
                <c:pt idx="1">
                  <c:v>10.006360000000001</c:v>
                </c:pt>
                <c:pt idx="2">
                  <c:v>13.426159999999996</c:v>
                </c:pt>
                <c:pt idx="3">
                  <c:v>10.40455</c:v>
                </c:pt>
                <c:pt idx="4">
                  <c:v>9.0365400000000022</c:v>
                </c:pt>
                <c:pt idx="5">
                  <c:v>12.286189999999991</c:v>
                </c:pt>
                <c:pt idx="6">
                  <c:v>7.8369699999999938</c:v>
                </c:pt>
                <c:pt idx="7">
                  <c:v>15.738280000000003</c:v>
                </c:pt>
                <c:pt idx="8">
                  <c:v>10.325519999999997</c:v>
                </c:pt>
                <c:pt idx="9">
                  <c:v>8.030699999999996</c:v>
                </c:pt>
                <c:pt idx="10">
                  <c:v>8.8190400000000011</c:v>
                </c:pt>
                <c:pt idx="11">
                  <c:v>7.2352199999999982</c:v>
                </c:pt>
                <c:pt idx="12">
                  <c:v>9.1449599999999975</c:v>
                </c:pt>
                <c:pt idx="13">
                  <c:v>11.356399999999994</c:v>
                </c:pt>
                <c:pt idx="14">
                  <c:v>11.004580000000004</c:v>
                </c:pt>
                <c:pt idx="15">
                  <c:v>15.51373000000001</c:v>
                </c:pt>
                <c:pt idx="16">
                  <c:v>11.031349999999989</c:v>
                </c:pt>
                <c:pt idx="17">
                  <c:v>12.244780000000006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5-40CB-BDD8-3AB3AFBE4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9027984"/>
        <c:axId val="1159032144"/>
      </c:barChart>
      <c:catAx>
        <c:axId val="115902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32144"/>
        <c:crosses val="autoZero"/>
        <c:auto val="1"/>
        <c:lblAlgn val="ctr"/>
        <c:lblOffset val="100"/>
        <c:noMultiLvlLbl val="0"/>
      </c:catAx>
      <c:valAx>
        <c:axId val="115903214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2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452437</xdr:colOff>
      <xdr:row>28</xdr:row>
      <xdr:rowOff>166687</xdr:rowOff>
    </xdr:from>
    <xdr:to>
      <xdr:col>17</xdr:col>
      <xdr:colOff>395287</xdr:colOff>
      <xdr:row>41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EDA9F1-2288-4038-87F0-59BE55491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23</xdr:row>
      <xdr:rowOff>176212</xdr:rowOff>
    </xdr:from>
    <xdr:to>
      <xdr:col>6</xdr:col>
      <xdr:colOff>481012</xdr:colOff>
      <xdr:row>38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02AE1F-8941-4240-9C76-31E842223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528637</xdr:colOff>
      <xdr:row>6</xdr:row>
      <xdr:rowOff>23812</xdr:rowOff>
    </xdr:from>
    <xdr:to>
      <xdr:col>21</xdr:col>
      <xdr:colOff>223837</xdr:colOff>
      <xdr:row>20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6EB7C9-EC2B-4108-AB2C-65A206BE89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471487</xdr:colOff>
      <xdr:row>24</xdr:row>
      <xdr:rowOff>19050</xdr:rowOff>
    </xdr:from>
    <xdr:to>
      <xdr:col>16</xdr:col>
      <xdr:colOff>166687</xdr:colOff>
      <xdr:row>44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771C80-84B9-49B5-B891-D5FFD0B7E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093A-7F9A-41C6-B835-B85084877C74}">
  <dimension ref="B2:P30"/>
  <sheetViews>
    <sheetView showGridLines="0" zoomScaleNormal="100" workbookViewId="0">
      <selection activeCell="H41" sqref="H41"/>
    </sheetView>
  </sheetViews>
  <sheetFormatPr defaultRowHeight="15" x14ac:dyDescent="0.25"/>
  <cols>
    <col min="2" max="2" width="38" style="28" customWidth="1"/>
    <col min="3" max="3" width="14.5703125" bestFit="1" customWidth="1"/>
    <col min="4" max="4" width="12" bestFit="1" customWidth="1"/>
    <col min="5" max="5" width="11.85546875" customWidth="1"/>
    <col min="6" max="6" width="9.42578125" style="28" bestFit="1" customWidth="1"/>
    <col min="7" max="7" width="9.28515625" style="28" bestFit="1" customWidth="1"/>
    <col min="8" max="8" width="9.140625" style="28"/>
    <col min="11" max="11" width="10.5703125" bestFit="1" customWidth="1"/>
    <col min="14" max="14" width="13.140625" bestFit="1" customWidth="1"/>
  </cols>
  <sheetData>
    <row r="2" spans="2:16" x14ac:dyDescent="0.25">
      <c r="B2" s="28" t="s">
        <v>36</v>
      </c>
    </row>
    <row r="3" spans="2:16" ht="30" customHeight="1" x14ac:dyDescent="0.25">
      <c r="B3" s="91" t="s">
        <v>0</v>
      </c>
      <c r="C3" s="92" t="s">
        <v>45</v>
      </c>
      <c r="D3" s="91"/>
      <c r="E3" s="91"/>
      <c r="F3" s="91" t="s">
        <v>38</v>
      </c>
      <c r="G3" s="91"/>
      <c r="H3" s="91"/>
    </row>
    <row r="4" spans="2:16" ht="28.5" customHeight="1" x14ac:dyDescent="0.25">
      <c r="B4" s="91"/>
      <c r="C4" s="46">
        <v>2018</v>
      </c>
      <c r="D4" s="46">
        <v>2019</v>
      </c>
      <c r="E4" s="46">
        <v>2020</v>
      </c>
      <c r="F4" s="46">
        <v>2018</v>
      </c>
      <c r="G4" s="46">
        <v>2019</v>
      </c>
      <c r="H4" s="46">
        <v>2020</v>
      </c>
    </row>
    <row r="5" spans="2:16" x14ac:dyDescent="0.25">
      <c r="B5" s="77"/>
      <c r="C5" s="78"/>
      <c r="D5" s="78"/>
      <c r="E5" s="81"/>
      <c r="F5" s="79"/>
      <c r="G5" s="78"/>
      <c r="H5" s="80"/>
    </row>
    <row r="6" spans="2:16" x14ac:dyDescent="0.25">
      <c r="B6" s="49" t="s">
        <v>4</v>
      </c>
      <c r="C6" s="37">
        <v>6734.3312500000002</v>
      </c>
      <c r="D6" s="37">
        <v>5778.2830000000004</v>
      </c>
      <c r="E6" s="82">
        <v>6395.12075</v>
      </c>
      <c r="F6" s="76">
        <v>16.362729999999999</v>
      </c>
      <c r="G6" s="76">
        <v>13.77815</v>
      </c>
      <c r="H6" s="44">
        <v>16.240400000000001</v>
      </c>
    </row>
    <row r="7" spans="2:16" x14ac:dyDescent="0.25">
      <c r="B7" s="49"/>
      <c r="C7" s="37"/>
      <c r="D7" s="37"/>
      <c r="E7" s="82"/>
      <c r="F7" s="76"/>
      <c r="G7" s="76"/>
      <c r="H7" s="44"/>
    </row>
    <row r="8" spans="2:16" x14ac:dyDescent="0.25">
      <c r="B8" s="49" t="s">
        <v>5</v>
      </c>
      <c r="C8" s="37">
        <v>375.15199999999999</v>
      </c>
      <c r="D8" s="37">
        <v>296.46249999999998</v>
      </c>
      <c r="E8" s="82">
        <v>464.87925000000001</v>
      </c>
      <c r="F8" s="76">
        <v>7.2548700000000004</v>
      </c>
      <c r="G8" s="76">
        <v>5.3435999999999995</v>
      </c>
      <c r="H8" s="44">
        <v>9.2034299999999991</v>
      </c>
      <c r="O8">
        <v>2019</v>
      </c>
      <c r="P8">
        <v>2020</v>
      </c>
    </row>
    <row r="9" spans="2:16" x14ac:dyDescent="0.25">
      <c r="B9" s="49"/>
      <c r="C9" s="37"/>
      <c r="D9" s="37"/>
      <c r="E9" s="82"/>
      <c r="F9" s="76"/>
      <c r="G9" s="76"/>
      <c r="H9" s="44"/>
      <c r="N9" t="s">
        <v>42</v>
      </c>
      <c r="O9" s="67">
        <f>G8</f>
        <v>5.3435999999999995</v>
      </c>
      <c r="P9" s="67">
        <f>H8</f>
        <v>9.2034299999999991</v>
      </c>
    </row>
    <row r="10" spans="2:16" x14ac:dyDescent="0.25">
      <c r="B10" s="50" t="s">
        <v>52</v>
      </c>
      <c r="C10" s="37">
        <v>42.712000000000003</v>
      </c>
      <c r="D10" s="37">
        <v>39.160249999999998</v>
      </c>
      <c r="E10" s="82">
        <v>52.996250000000003</v>
      </c>
      <c r="F10" s="76">
        <v>5.6931500000000002</v>
      </c>
      <c r="G10" s="76">
        <v>5.2051600000000002</v>
      </c>
      <c r="H10" s="44">
        <v>7.3664499999999995</v>
      </c>
      <c r="J10">
        <f t="shared" ref="J10:J26" si="0">RANK(H10,$H$10:$H$26)</f>
        <v>8</v>
      </c>
      <c r="L10" s="67">
        <f t="shared" ref="L10:L26" si="1">H10-G10</f>
        <v>2.1612899999999993</v>
      </c>
      <c r="M10">
        <f>RANK(L10,$L$10:$L$26)</f>
        <v>10</v>
      </c>
      <c r="N10" t="str">
        <f>B10</f>
        <v>City of Manila</v>
      </c>
      <c r="O10" s="67">
        <f>G10</f>
        <v>5.2051600000000002</v>
      </c>
      <c r="P10" s="67">
        <f>H10</f>
        <v>7.3664499999999995</v>
      </c>
    </row>
    <row r="11" spans="2:16" x14ac:dyDescent="0.25">
      <c r="B11" s="50" t="s">
        <v>54</v>
      </c>
      <c r="C11" s="37">
        <v>9.7460000000000004</v>
      </c>
      <c r="D11" s="37">
        <v>12.486000000000001</v>
      </c>
      <c r="E11" s="82">
        <v>10.3385</v>
      </c>
      <c r="F11" s="76">
        <v>5.6056099999999995</v>
      </c>
      <c r="G11" s="76">
        <v>6.4469500000000002</v>
      </c>
      <c r="H11" s="44">
        <v>6.1477900000000005</v>
      </c>
      <c r="J11">
        <f t="shared" si="0"/>
        <v>12</v>
      </c>
      <c r="L11" s="67">
        <f t="shared" si="1"/>
        <v>-0.29915999999999965</v>
      </c>
      <c r="M11">
        <f t="shared" ref="M11:M26" si="2">RANK(L11,$L$10:$L$26)</f>
        <v>12</v>
      </c>
      <c r="N11" t="str">
        <f t="shared" ref="N11:N26" si="3">B11</f>
        <v>City of Mandaluyong</v>
      </c>
      <c r="O11" s="67">
        <f t="shared" ref="O11:O26" si="4">G11</f>
        <v>6.4469500000000002</v>
      </c>
      <c r="P11" s="67">
        <f t="shared" ref="P11:P26" si="5">H11</f>
        <v>6.1477900000000005</v>
      </c>
    </row>
    <row r="12" spans="2:16" x14ac:dyDescent="0.25">
      <c r="B12" s="50" t="s">
        <v>58</v>
      </c>
      <c r="C12" s="37">
        <v>19.239999999999998</v>
      </c>
      <c r="D12" s="37">
        <v>14.785</v>
      </c>
      <c r="E12" s="82">
        <v>36.912999999999997</v>
      </c>
      <c r="F12" s="76">
        <v>10.737969999999999</v>
      </c>
      <c r="G12" s="76">
        <v>8.1443499999999993</v>
      </c>
      <c r="H12" s="44">
        <v>20.53614</v>
      </c>
      <c r="J12">
        <f t="shared" si="0"/>
        <v>1</v>
      </c>
      <c r="K12" s="75">
        <f>E12*1000</f>
        <v>36913</v>
      </c>
      <c r="L12" s="67">
        <f t="shared" si="1"/>
        <v>12.39179</v>
      </c>
      <c r="M12">
        <f t="shared" si="2"/>
        <v>1</v>
      </c>
      <c r="N12" t="str">
        <f t="shared" si="3"/>
        <v>City of Marikina</v>
      </c>
      <c r="O12" s="67">
        <f t="shared" si="4"/>
        <v>8.1443499999999993</v>
      </c>
      <c r="P12" s="67">
        <f t="shared" si="5"/>
        <v>20.53614</v>
      </c>
    </row>
    <row r="13" spans="2:16" x14ac:dyDescent="0.25">
      <c r="B13" s="50" t="s">
        <v>60</v>
      </c>
      <c r="C13" s="37">
        <v>21.595500000000001</v>
      </c>
      <c r="D13" s="37">
        <v>10.887499999999999</v>
      </c>
      <c r="E13" s="82">
        <v>19.89425</v>
      </c>
      <c r="F13" s="76">
        <v>6.9156899999999997</v>
      </c>
      <c r="G13" s="76">
        <v>3.1865200000000002</v>
      </c>
      <c r="H13" s="44">
        <v>6.2916700000000008</v>
      </c>
      <c r="J13">
        <f t="shared" si="0"/>
        <v>10</v>
      </c>
      <c r="L13" s="67">
        <f t="shared" si="1"/>
        <v>3.1051500000000005</v>
      </c>
      <c r="M13">
        <f t="shared" si="2"/>
        <v>9</v>
      </c>
      <c r="N13" t="str">
        <f t="shared" si="3"/>
        <v>City of Pasig</v>
      </c>
      <c r="O13" s="67">
        <f t="shared" si="4"/>
        <v>3.1865200000000002</v>
      </c>
      <c r="P13" s="67">
        <f t="shared" si="5"/>
        <v>6.2916700000000008</v>
      </c>
    </row>
    <row r="14" spans="2:16" x14ac:dyDescent="0.25">
      <c r="B14" s="50" t="s">
        <v>10</v>
      </c>
      <c r="C14" s="37">
        <v>101.6045</v>
      </c>
      <c r="D14" s="37">
        <v>108.11150000000001</v>
      </c>
      <c r="E14" s="82">
        <v>174.35650000000001</v>
      </c>
      <c r="F14" s="76">
        <v>8.5371199999999998</v>
      </c>
      <c r="G14" s="76">
        <v>8.3792500000000008</v>
      </c>
      <c r="H14" s="44">
        <v>15.102740000000001</v>
      </c>
      <c r="J14">
        <f t="shared" si="0"/>
        <v>2</v>
      </c>
      <c r="L14" s="67">
        <f t="shared" si="1"/>
        <v>6.72349</v>
      </c>
      <c r="M14">
        <f t="shared" si="2"/>
        <v>2</v>
      </c>
      <c r="N14" t="str">
        <f t="shared" si="3"/>
        <v>Quezon City</v>
      </c>
      <c r="O14" s="67">
        <f t="shared" si="4"/>
        <v>8.3792500000000008</v>
      </c>
      <c r="P14" s="67">
        <f t="shared" si="5"/>
        <v>15.102740000000001</v>
      </c>
    </row>
    <row r="15" spans="2:16" x14ac:dyDescent="0.25">
      <c r="B15" s="50" t="s">
        <v>56</v>
      </c>
      <c r="C15" s="37">
        <v>3.8307500000000001</v>
      </c>
      <c r="D15" s="37">
        <v>2.1379999999999999</v>
      </c>
      <c r="E15" s="82">
        <v>5.0540000000000003</v>
      </c>
      <c r="F15" s="76">
        <v>7.4250100000000003</v>
      </c>
      <c r="G15" s="76">
        <v>3.8134000000000001</v>
      </c>
      <c r="H15" s="44">
        <v>9.2702000000000009</v>
      </c>
      <c r="J15">
        <f t="shared" si="0"/>
        <v>5</v>
      </c>
      <c r="L15" s="67">
        <f t="shared" si="1"/>
        <v>5.4568000000000012</v>
      </c>
      <c r="M15">
        <f t="shared" si="2"/>
        <v>7</v>
      </c>
      <c r="N15" t="str">
        <f t="shared" si="3"/>
        <v>City of San Juan</v>
      </c>
      <c r="O15" s="67">
        <f t="shared" si="4"/>
        <v>3.8134000000000001</v>
      </c>
      <c r="P15" s="67">
        <f t="shared" si="5"/>
        <v>9.2702000000000009</v>
      </c>
    </row>
    <row r="16" spans="2:16" x14ac:dyDescent="0.25">
      <c r="B16" s="50" t="s">
        <v>66</v>
      </c>
      <c r="C16" s="37">
        <v>45.71</v>
      </c>
      <c r="D16" s="37">
        <v>26.41225</v>
      </c>
      <c r="E16" s="82">
        <v>51.3855</v>
      </c>
      <c r="F16" s="76">
        <v>7.9647800000000002</v>
      </c>
      <c r="G16" s="76">
        <v>4.4961599999999997</v>
      </c>
      <c r="H16" s="44">
        <v>10.04645</v>
      </c>
      <c r="J16">
        <f t="shared" si="0"/>
        <v>4</v>
      </c>
      <c r="L16" s="67">
        <f t="shared" si="1"/>
        <v>5.5502900000000004</v>
      </c>
      <c r="M16">
        <f t="shared" si="2"/>
        <v>6</v>
      </c>
      <c r="N16" t="str">
        <f t="shared" si="3"/>
        <v>City of Caloocan</v>
      </c>
      <c r="O16" s="67">
        <f t="shared" si="4"/>
        <v>4.4961599999999997</v>
      </c>
      <c r="P16" s="67">
        <f t="shared" si="5"/>
        <v>10.04645</v>
      </c>
    </row>
    <row r="17" spans="2:16" x14ac:dyDescent="0.25">
      <c r="B17" s="50" t="s">
        <v>68</v>
      </c>
      <c r="C17" s="37">
        <v>7.274</v>
      </c>
      <c r="D17" s="37">
        <v>7.5127499999999996</v>
      </c>
      <c r="E17" s="82">
        <v>16.078499999999998</v>
      </c>
      <c r="F17" s="76">
        <v>5.1145100000000001</v>
      </c>
      <c r="G17" s="76">
        <v>5.2036499999999997</v>
      </c>
      <c r="H17" s="44">
        <v>11.46041</v>
      </c>
      <c r="J17">
        <f t="shared" si="0"/>
        <v>3</v>
      </c>
      <c r="L17" s="67">
        <f t="shared" si="1"/>
        <v>6.2567599999999999</v>
      </c>
      <c r="M17">
        <f t="shared" si="2"/>
        <v>3</v>
      </c>
      <c r="N17" t="str">
        <f t="shared" si="3"/>
        <v>City of Malabon</v>
      </c>
      <c r="O17" s="67">
        <f t="shared" si="4"/>
        <v>5.2036499999999997</v>
      </c>
      <c r="P17" s="67">
        <f t="shared" si="5"/>
        <v>11.46041</v>
      </c>
    </row>
    <row r="18" spans="2:16" x14ac:dyDescent="0.25">
      <c r="B18" s="50" t="s">
        <v>70</v>
      </c>
      <c r="C18" s="37">
        <v>6.3410000000000002</v>
      </c>
      <c r="D18" s="37">
        <v>5.5097500000000004</v>
      </c>
      <c r="E18" s="82">
        <v>2.2134999999999998</v>
      </c>
      <c r="F18" s="76">
        <v>7.0256399999999992</v>
      </c>
      <c r="G18" s="76">
        <v>6.0094799999999999</v>
      </c>
      <c r="H18" s="44">
        <v>2.6003400000000001</v>
      </c>
      <c r="J18">
        <f t="shared" si="0"/>
        <v>16</v>
      </c>
      <c r="L18" s="67">
        <f t="shared" si="1"/>
        <v>-3.4091399999999998</v>
      </c>
      <c r="M18">
        <f t="shared" si="2"/>
        <v>17</v>
      </c>
      <c r="N18" t="str">
        <f t="shared" si="3"/>
        <v>City of Navotas</v>
      </c>
      <c r="O18" s="67">
        <f t="shared" si="4"/>
        <v>6.0094799999999999</v>
      </c>
      <c r="P18" s="67">
        <f t="shared" si="5"/>
        <v>2.6003400000000001</v>
      </c>
    </row>
    <row r="19" spans="2:16" x14ac:dyDescent="0.25">
      <c r="B19" s="50" t="s">
        <v>72</v>
      </c>
      <c r="C19" s="37">
        <v>14.158250000000001</v>
      </c>
      <c r="D19" s="37">
        <v>10.904249999999999</v>
      </c>
      <c r="E19" s="82">
        <v>15.4655</v>
      </c>
      <c r="F19" s="76">
        <v>5.8699599999999998</v>
      </c>
      <c r="G19" s="76">
        <v>4.4531700000000001</v>
      </c>
      <c r="H19" s="44">
        <v>6.3262899999999993</v>
      </c>
      <c r="J19">
        <f t="shared" si="0"/>
        <v>9</v>
      </c>
      <c r="L19" s="67">
        <f t="shared" si="1"/>
        <v>1.8731199999999992</v>
      </c>
      <c r="M19">
        <f t="shared" si="2"/>
        <v>11</v>
      </c>
      <c r="N19" t="str">
        <f t="shared" si="3"/>
        <v>City of Valenzuela</v>
      </c>
      <c r="O19" s="67">
        <f t="shared" si="4"/>
        <v>4.4531700000000001</v>
      </c>
      <c r="P19" s="67">
        <f t="shared" si="5"/>
        <v>6.3262899999999993</v>
      </c>
    </row>
    <row r="20" spans="2:16" x14ac:dyDescent="0.25">
      <c r="B20" s="50" t="s">
        <v>48</v>
      </c>
      <c r="C20" s="37">
        <v>14.711</v>
      </c>
      <c r="D20" s="37">
        <v>8.8770000000000007</v>
      </c>
      <c r="E20" s="82">
        <v>0.3165</v>
      </c>
      <c r="F20" s="76">
        <v>6.1943700000000002</v>
      </c>
      <c r="G20" s="76">
        <v>3.62019</v>
      </c>
      <c r="H20" s="44">
        <v>1.20909</v>
      </c>
      <c r="J20">
        <f t="shared" si="0"/>
        <v>17</v>
      </c>
      <c r="L20" s="67">
        <f t="shared" si="1"/>
        <v>-2.4111000000000002</v>
      </c>
      <c r="M20">
        <f t="shared" si="2"/>
        <v>16</v>
      </c>
      <c r="N20" t="str">
        <f t="shared" si="3"/>
        <v>City of Las Piñas</v>
      </c>
      <c r="O20" s="67">
        <f t="shared" si="4"/>
        <v>3.62019</v>
      </c>
      <c r="P20" s="67">
        <f t="shared" si="5"/>
        <v>1.20909</v>
      </c>
    </row>
    <row r="21" spans="2:16" x14ac:dyDescent="0.25">
      <c r="B21" s="50" t="s">
        <v>62</v>
      </c>
      <c r="C21" s="37">
        <v>15.64575</v>
      </c>
      <c r="D21" s="37">
        <v>9.0677500000000002</v>
      </c>
      <c r="E21" s="82">
        <v>19.201499999999999</v>
      </c>
      <c r="F21" s="76">
        <v>6.8243200000000002</v>
      </c>
      <c r="G21" s="76">
        <v>3.12331</v>
      </c>
      <c r="H21" s="44">
        <v>8.9099599999999999</v>
      </c>
      <c r="J21">
        <f t="shared" si="0"/>
        <v>6</v>
      </c>
      <c r="L21" s="67">
        <f t="shared" si="1"/>
        <v>5.7866499999999998</v>
      </c>
      <c r="M21">
        <f t="shared" si="2"/>
        <v>5</v>
      </c>
      <c r="N21" t="str">
        <f t="shared" si="3"/>
        <v>City of Makati</v>
      </c>
      <c r="O21" s="67">
        <f t="shared" si="4"/>
        <v>3.12331</v>
      </c>
      <c r="P21" s="67">
        <f t="shared" si="5"/>
        <v>8.9099599999999999</v>
      </c>
    </row>
    <row r="22" spans="2:16" x14ac:dyDescent="0.25">
      <c r="B22" s="50" t="s">
        <v>49</v>
      </c>
      <c r="C22" s="37">
        <v>17.843499999999999</v>
      </c>
      <c r="D22" s="37">
        <v>6.1115000000000004</v>
      </c>
      <c r="E22" s="82">
        <v>15.74375</v>
      </c>
      <c r="F22" s="76">
        <v>8.5109399999999997</v>
      </c>
      <c r="G22" s="76">
        <v>2.6269899999999997</v>
      </c>
      <c r="H22" s="44">
        <v>6.2697500000000002</v>
      </c>
      <c r="J22">
        <f t="shared" si="0"/>
        <v>11</v>
      </c>
      <c r="L22" s="67">
        <f t="shared" si="1"/>
        <v>3.6427600000000004</v>
      </c>
      <c r="M22">
        <f t="shared" si="2"/>
        <v>8</v>
      </c>
      <c r="N22" t="str">
        <f t="shared" si="3"/>
        <v>City of Muntinlupa</v>
      </c>
      <c r="O22" s="67">
        <f t="shared" si="4"/>
        <v>2.6269899999999997</v>
      </c>
      <c r="P22" s="67">
        <f t="shared" si="5"/>
        <v>6.2697500000000002</v>
      </c>
    </row>
    <row r="23" spans="2:16" x14ac:dyDescent="0.25">
      <c r="B23" s="50" t="s">
        <v>50</v>
      </c>
      <c r="C23" s="37">
        <v>8.8789999999999996</v>
      </c>
      <c r="D23" s="37">
        <v>12.702</v>
      </c>
      <c r="E23" s="82">
        <v>5.9597499999999997</v>
      </c>
      <c r="F23" s="76">
        <v>3.2073100000000001</v>
      </c>
      <c r="G23" s="76">
        <v>4.0390100000000002</v>
      </c>
      <c r="H23" s="44">
        <v>2.7073100000000001</v>
      </c>
      <c r="J23">
        <f t="shared" si="0"/>
        <v>15</v>
      </c>
      <c r="L23" s="67">
        <f t="shared" si="1"/>
        <v>-1.3317000000000001</v>
      </c>
      <c r="M23">
        <f t="shared" si="2"/>
        <v>14</v>
      </c>
      <c r="N23" t="str">
        <f t="shared" si="3"/>
        <v>City of Parañaque</v>
      </c>
      <c r="O23" s="67">
        <f t="shared" si="4"/>
        <v>4.0390100000000002</v>
      </c>
      <c r="P23" s="67">
        <f t="shared" si="5"/>
        <v>2.7073100000000001</v>
      </c>
    </row>
    <row r="24" spans="2:16" x14ac:dyDescent="0.25">
      <c r="B24" s="50" t="s">
        <v>51</v>
      </c>
      <c r="C24" s="37">
        <v>5.1224999999999996</v>
      </c>
      <c r="D24" s="37">
        <v>3.0819999999999999</v>
      </c>
      <c r="E24" s="82">
        <v>21.207249999999998</v>
      </c>
      <c r="F24" s="76">
        <v>3.0567299999999999</v>
      </c>
      <c r="G24" s="76">
        <v>1.68669</v>
      </c>
      <c r="H24" s="44">
        <v>7.9089599999999995</v>
      </c>
      <c r="J24">
        <f t="shared" si="0"/>
        <v>7</v>
      </c>
      <c r="L24" s="67">
        <f t="shared" si="1"/>
        <v>6.22227</v>
      </c>
      <c r="M24">
        <f t="shared" si="2"/>
        <v>4</v>
      </c>
      <c r="N24" t="str">
        <f t="shared" si="3"/>
        <v>Pasay City</v>
      </c>
      <c r="O24" s="67">
        <f t="shared" si="4"/>
        <v>1.68669</v>
      </c>
      <c r="P24" s="67">
        <f t="shared" si="5"/>
        <v>7.9089599999999995</v>
      </c>
    </row>
    <row r="25" spans="2:16" x14ac:dyDescent="0.25">
      <c r="B25" s="50" t="s">
        <v>21</v>
      </c>
      <c r="C25" s="37">
        <v>3.3010000000000002</v>
      </c>
      <c r="D25" s="37">
        <v>1.4052500000000001</v>
      </c>
      <c r="E25" s="82">
        <v>7.2717499999999999</v>
      </c>
      <c r="F25" s="76">
        <v>13.689499999999999</v>
      </c>
      <c r="G25" s="76">
        <v>5.3226200000000006</v>
      </c>
      <c r="H25" s="44">
        <v>4.4602000000000004</v>
      </c>
      <c r="J25">
        <f t="shared" si="0"/>
        <v>13</v>
      </c>
      <c r="L25" s="67">
        <f t="shared" si="1"/>
        <v>-0.86242000000000019</v>
      </c>
      <c r="M25">
        <f t="shared" si="2"/>
        <v>13</v>
      </c>
      <c r="N25" t="str">
        <f t="shared" si="3"/>
        <v>Pateros</v>
      </c>
      <c r="O25" s="67">
        <f t="shared" si="4"/>
        <v>5.3226200000000006</v>
      </c>
      <c r="P25" s="67">
        <f t="shared" si="5"/>
        <v>4.4602000000000004</v>
      </c>
    </row>
    <row r="26" spans="2:16" x14ac:dyDescent="0.25">
      <c r="B26" s="50" t="s">
        <v>64</v>
      </c>
      <c r="C26" s="37">
        <v>37.437249999999999</v>
      </c>
      <c r="D26" s="37">
        <v>17.309249999999999</v>
      </c>
      <c r="E26" s="82">
        <v>10.48325</v>
      </c>
      <c r="F26" s="76">
        <v>11.654119999999999</v>
      </c>
      <c r="G26" s="76">
        <v>4.6490999999999998</v>
      </c>
      <c r="H26" s="44">
        <v>3.14655</v>
      </c>
      <c r="J26">
        <f t="shared" si="0"/>
        <v>14</v>
      </c>
      <c r="L26" s="67">
        <f t="shared" si="1"/>
        <v>-1.5025499999999998</v>
      </c>
      <c r="M26">
        <f t="shared" si="2"/>
        <v>15</v>
      </c>
      <c r="N26" t="str">
        <f t="shared" si="3"/>
        <v>City of Taguig</v>
      </c>
      <c r="O26" s="67">
        <f t="shared" si="4"/>
        <v>4.6490999999999998</v>
      </c>
      <c r="P26" s="67">
        <f t="shared" si="5"/>
        <v>3.14655</v>
      </c>
    </row>
    <row r="27" spans="2:16" x14ac:dyDescent="0.25">
      <c r="B27" s="51"/>
      <c r="C27" s="52"/>
      <c r="D27" s="52"/>
      <c r="E27" s="83"/>
      <c r="F27" s="57"/>
      <c r="G27" s="57"/>
      <c r="H27" s="58"/>
    </row>
    <row r="28" spans="2:16" ht="9" customHeight="1" x14ac:dyDescent="0.25">
      <c r="L28" s="67">
        <f>COUNTIF(L10:L26,"&lt;0")</f>
        <v>6</v>
      </c>
    </row>
    <row r="29" spans="2:16" s="84" customFormat="1" ht="36.75" customHeight="1" x14ac:dyDescent="0.25">
      <c r="B29" s="90" t="s">
        <v>28</v>
      </c>
      <c r="C29" s="90"/>
      <c r="D29" s="90"/>
      <c r="E29" s="90"/>
      <c r="F29" s="90"/>
      <c r="G29" s="90"/>
      <c r="H29" s="90"/>
      <c r="L29" s="85">
        <f>COUNTIF(L10:L27,"&gt;0")</f>
        <v>11</v>
      </c>
    </row>
    <row r="30" spans="2:16" x14ac:dyDescent="0.25">
      <c r="B30" s="9" t="s">
        <v>25</v>
      </c>
    </row>
  </sheetData>
  <mergeCells count="4">
    <mergeCell ref="B29:H29"/>
    <mergeCell ref="B3:B4"/>
    <mergeCell ref="C3:E3"/>
    <mergeCell ref="F3:H3"/>
  </mergeCells>
  <pageMargins left="0.7" right="0.7" top="0.75" bottom="0.75" header="0.3" footer="0.3"/>
  <pageSetup paperSize="1000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8B9C-3916-4621-8C5A-2B8AE5CCF9B2}">
  <dimension ref="A2:X30"/>
  <sheetViews>
    <sheetView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T1" sqref="T1:AK1048576"/>
    </sheetView>
  </sheetViews>
  <sheetFormatPr defaultRowHeight="15" x14ac:dyDescent="0.25"/>
  <cols>
    <col min="1" max="1" width="30.28515625" style="28" customWidth="1"/>
    <col min="2" max="2" width="11.28515625" customWidth="1"/>
    <col min="3" max="4" width="8.85546875" customWidth="1"/>
    <col min="5" max="5" width="11.28515625" customWidth="1"/>
    <col min="6" max="7" width="8.85546875" customWidth="1"/>
    <col min="8" max="8" width="11.28515625" customWidth="1"/>
    <col min="9" max="10" width="8.85546875" customWidth="1"/>
    <col min="11" max="19" width="8.85546875" style="28" customWidth="1"/>
    <col min="20" max="21" width="0" hidden="1" customWidth="1"/>
    <col min="22" max="22" width="10.5703125" hidden="1" customWidth="1"/>
    <col min="23" max="37" width="0" hidden="1" customWidth="1"/>
  </cols>
  <sheetData>
    <row r="2" spans="1:24" x14ac:dyDescent="0.25">
      <c r="A2" s="28" t="s">
        <v>36</v>
      </c>
    </row>
    <row r="3" spans="1:24" x14ac:dyDescent="0.25">
      <c r="A3" s="91" t="s">
        <v>0</v>
      </c>
      <c r="B3" s="91" t="s">
        <v>37</v>
      </c>
      <c r="C3" s="91"/>
      <c r="D3" s="91"/>
      <c r="E3" s="91"/>
      <c r="F3" s="91"/>
      <c r="G3" s="91"/>
      <c r="H3" s="91"/>
      <c r="I3" s="91"/>
      <c r="J3" s="91"/>
      <c r="K3" s="91" t="s">
        <v>38</v>
      </c>
      <c r="L3" s="91"/>
      <c r="M3" s="91"/>
      <c r="N3" s="91"/>
      <c r="O3" s="91"/>
      <c r="P3" s="91"/>
      <c r="Q3" s="91"/>
      <c r="R3" s="91"/>
      <c r="S3" s="91"/>
    </row>
    <row r="4" spans="1:24" x14ac:dyDescent="0.25">
      <c r="A4" s="91"/>
      <c r="B4" s="91">
        <v>2018</v>
      </c>
      <c r="C4" s="91"/>
      <c r="D4" s="91"/>
      <c r="E4" s="91">
        <v>2019</v>
      </c>
      <c r="F4" s="91"/>
      <c r="G4" s="91"/>
      <c r="H4" s="91">
        <v>2020</v>
      </c>
      <c r="I4" s="91"/>
      <c r="J4" s="91"/>
      <c r="K4" s="91">
        <v>2018</v>
      </c>
      <c r="L4" s="91"/>
      <c r="M4" s="91"/>
      <c r="N4" s="91">
        <v>2019</v>
      </c>
      <c r="O4" s="91"/>
      <c r="P4" s="91"/>
      <c r="Q4" s="91">
        <v>2020</v>
      </c>
      <c r="R4" s="91"/>
      <c r="S4" s="91"/>
    </row>
    <row r="5" spans="1:24" x14ac:dyDescent="0.25">
      <c r="A5" s="93"/>
      <c r="B5" s="46" t="s">
        <v>1</v>
      </c>
      <c r="C5" s="46" t="s">
        <v>2</v>
      </c>
      <c r="D5" s="46" t="s">
        <v>23</v>
      </c>
      <c r="E5" s="47" t="s">
        <v>1</v>
      </c>
      <c r="F5" s="46" t="s">
        <v>2</v>
      </c>
      <c r="G5" s="48" t="s">
        <v>23</v>
      </c>
      <c r="H5" s="46" t="s">
        <v>1</v>
      </c>
      <c r="I5" s="46" t="s">
        <v>2</v>
      </c>
      <c r="J5" s="46" t="s">
        <v>23</v>
      </c>
      <c r="K5" s="47" t="s">
        <v>1</v>
      </c>
      <c r="L5" s="46" t="s">
        <v>2</v>
      </c>
      <c r="M5" s="48" t="s">
        <v>3</v>
      </c>
      <c r="N5" s="46" t="s">
        <v>1</v>
      </c>
      <c r="O5" s="46" t="s">
        <v>2</v>
      </c>
      <c r="P5" s="46" t="s">
        <v>3</v>
      </c>
      <c r="Q5" s="47" t="s">
        <v>1</v>
      </c>
      <c r="R5" s="46" t="s">
        <v>2</v>
      </c>
      <c r="S5" s="46" t="s">
        <v>3</v>
      </c>
    </row>
    <row r="6" spans="1:24" x14ac:dyDescent="0.25">
      <c r="A6" s="49"/>
      <c r="B6" s="5"/>
      <c r="C6" s="2"/>
      <c r="D6" s="4"/>
      <c r="E6" s="2"/>
      <c r="F6" s="2"/>
      <c r="G6" s="2"/>
      <c r="H6" s="5"/>
      <c r="I6" s="2"/>
      <c r="J6" s="4"/>
      <c r="K6" s="35"/>
      <c r="L6" s="35"/>
      <c r="M6" s="35"/>
      <c r="N6" s="5"/>
      <c r="O6" s="2"/>
      <c r="P6" s="4"/>
      <c r="Q6" s="35"/>
      <c r="R6" s="35"/>
      <c r="S6" s="36"/>
    </row>
    <row r="7" spans="1:24" x14ac:dyDescent="0.25">
      <c r="A7" s="49" t="s">
        <v>4</v>
      </c>
      <c r="B7" s="37">
        <v>6734.3312500000002</v>
      </c>
      <c r="C7" s="38">
        <v>98.968500000000006</v>
      </c>
      <c r="D7" s="39">
        <v>1.4696114035079577</v>
      </c>
      <c r="E7" s="40">
        <v>5778.2830000000004</v>
      </c>
      <c r="F7" s="37">
        <v>91.025499999999994</v>
      </c>
      <c r="G7" s="41">
        <v>1.5753035979719234</v>
      </c>
      <c r="H7" s="37">
        <v>6395.12075</v>
      </c>
      <c r="I7" s="38">
        <v>103.339</v>
      </c>
      <c r="J7" s="39">
        <v>1.6159038122931455</v>
      </c>
      <c r="K7" s="42">
        <v>16.362729999999999</v>
      </c>
      <c r="L7" s="43">
        <v>0.22008000000000003</v>
      </c>
      <c r="M7" s="44">
        <v>1.345007831822685</v>
      </c>
      <c r="N7" s="43">
        <v>13.77815</v>
      </c>
      <c r="O7" s="43">
        <v>0.20211000000000001</v>
      </c>
      <c r="P7" s="43">
        <v>1.4668877897250359</v>
      </c>
      <c r="Q7" s="42">
        <v>16.240400000000001</v>
      </c>
      <c r="R7" s="43">
        <v>0.23697000000000001</v>
      </c>
      <c r="S7" s="44">
        <v>1.4591389374645944</v>
      </c>
    </row>
    <row r="8" spans="1:24" x14ac:dyDescent="0.25">
      <c r="A8" s="49"/>
      <c r="B8" s="37"/>
      <c r="C8" s="38"/>
      <c r="D8" s="39"/>
      <c r="E8" s="40"/>
      <c r="F8" s="37"/>
      <c r="G8" s="41"/>
      <c r="H8" s="37"/>
      <c r="I8" s="38"/>
      <c r="J8" s="39"/>
      <c r="K8" s="42"/>
      <c r="L8" s="43"/>
      <c r="M8" s="44"/>
      <c r="N8" s="43"/>
      <c r="O8" s="43"/>
      <c r="P8" s="43"/>
      <c r="Q8" s="42"/>
      <c r="R8" s="43"/>
      <c r="S8" s="44"/>
    </row>
    <row r="9" spans="1:24" x14ac:dyDescent="0.25">
      <c r="A9" s="49" t="s">
        <v>5</v>
      </c>
      <c r="B9" s="37">
        <v>375.15199999999999</v>
      </c>
      <c r="C9" s="38">
        <v>16.691749999999999</v>
      </c>
      <c r="D9" s="39">
        <v>4.449329871625368</v>
      </c>
      <c r="E9" s="40">
        <v>296.46249999999998</v>
      </c>
      <c r="F9" s="37">
        <v>15.51975</v>
      </c>
      <c r="G9" s="41">
        <v>5.2349791288948859</v>
      </c>
      <c r="H9" s="37">
        <v>464.87925000000001</v>
      </c>
      <c r="I9" s="38">
        <v>26.376249999999999</v>
      </c>
      <c r="J9" s="39">
        <v>5.6737851818509863</v>
      </c>
      <c r="K9" s="42">
        <v>7.2548700000000004</v>
      </c>
      <c r="L9" s="43">
        <v>0.31002000000000002</v>
      </c>
      <c r="M9" s="44">
        <v>4.2732674741242782</v>
      </c>
      <c r="N9" s="43">
        <v>5.3435999999999995</v>
      </c>
      <c r="O9" s="43">
        <v>0.26640000000000003</v>
      </c>
      <c r="P9" s="43">
        <v>4.9854030990343601</v>
      </c>
      <c r="Q9" s="42">
        <v>9.2034299999999991</v>
      </c>
      <c r="R9" s="43">
        <v>0.50572000000000006</v>
      </c>
      <c r="S9" s="44">
        <v>5.494907876737261</v>
      </c>
    </row>
    <row r="10" spans="1:24" x14ac:dyDescent="0.25">
      <c r="A10" s="49"/>
      <c r="B10" s="37"/>
      <c r="C10" s="38"/>
      <c r="D10" s="39"/>
      <c r="E10" s="40"/>
      <c r="F10" s="37"/>
      <c r="G10" s="41"/>
      <c r="H10" s="37"/>
      <c r="I10" s="38"/>
      <c r="J10" s="39"/>
      <c r="K10" s="42"/>
      <c r="L10" s="43"/>
      <c r="M10" s="44"/>
      <c r="N10" s="43"/>
      <c r="O10" s="43"/>
      <c r="P10" s="43"/>
      <c r="Q10" s="42"/>
      <c r="R10" s="43"/>
      <c r="S10" s="44"/>
    </row>
    <row r="11" spans="1:24" x14ac:dyDescent="0.25">
      <c r="A11" s="50" t="s">
        <v>52</v>
      </c>
      <c r="B11" s="37">
        <v>42.712000000000003</v>
      </c>
      <c r="C11" s="38">
        <v>5.4335000000000004</v>
      </c>
      <c r="D11" s="39">
        <v>12.721249297621277</v>
      </c>
      <c r="E11" s="40">
        <v>39.160249999999998</v>
      </c>
      <c r="F11" s="37">
        <v>5.2447499999999998</v>
      </c>
      <c r="G11" s="41">
        <v>13.39304524358246</v>
      </c>
      <c r="H11" s="37">
        <v>52.996250000000003</v>
      </c>
      <c r="I11" s="38">
        <v>9.2505000000000006</v>
      </c>
      <c r="J11" s="39">
        <v>17.4550086090997</v>
      </c>
      <c r="K11" s="42">
        <v>5.6931500000000002</v>
      </c>
      <c r="L11" s="43">
        <v>0.70833000000000002</v>
      </c>
      <c r="M11" s="44">
        <v>12.441794085875131</v>
      </c>
      <c r="N11" s="43">
        <v>5.2051600000000002</v>
      </c>
      <c r="O11" s="43">
        <v>0.62687000000000004</v>
      </c>
      <c r="P11" s="43">
        <v>12.043241706306819</v>
      </c>
      <c r="Q11" s="42">
        <v>7.3664499999999995</v>
      </c>
      <c r="R11" s="43">
        <v>1.2220200000000001</v>
      </c>
      <c r="S11" s="44">
        <v>16.588994698939111</v>
      </c>
      <c r="T11" t="e">
        <f>INDEX(earf!C:C,MATCH('Tab 4'!A11,earf!B:B,0))</f>
        <v>#N/A</v>
      </c>
      <c r="U11">
        <f>RANK(Q11,$Q$11:$Q$27)</f>
        <v>8</v>
      </c>
      <c r="W11" s="67">
        <f>Q11-N11</f>
        <v>2.1612899999999993</v>
      </c>
      <c r="X11">
        <f>RANK(W11,$W$11:$W$27)</f>
        <v>10</v>
      </c>
    </row>
    <row r="12" spans="1:24" x14ac:dyDescent="0.25">
      <c r="A12" s="50" t="s">
        <v>54</v>
      </c>
      <c r="B12" s="37">
        <v>9.7460000000000004</v>
      </c>
      <c r="C12" s="38">
        <v>1.4902500000000001</v>
      </c>
      <c r="D12" s="39">
        <v>15.290888569669608</v>
      </c>
      <c r="E12" s="40">
        <v>12.486000000000001</v>
      </c>
      <c r="F12" s="37">
        <v>1.869</v>
      </c>
      <c r="G12" s="41">
        <v>14.968765016818837</v>
      </c>
      <c r="H12" s="37">
        <v>10.3385</v>
      </c>
      <c r="I12" s="38">
        <v>1.79175</v>
      </c>
      <c r="J12" s="39">
        <v>17.330850703680419</v>
      </c>
      <c r="K12" s="42">
        <v>5.6056099999999995</v>
      </c>
      <c r="L12" s="43">
        <v>0.82754000000000005</v>
      </c>
      <c r="M12" s="44">
        <v>14.762710927089115</v>
      </c>
      <c r="N12" s="43">
        <v>6.4469500000000002</v>
      </c>
      <c r="O12" s="43">
        <v>0.86748000000000003</v>
      </c>
      <c r="P12" s="43">
        <v>13.455665081937971</v>
      </c>
      <c r="Q12" s="42">
        <v>6.1477900000000005</v>
      </c>
      <c r="R12" s="43">
        <v>0.97893000000000008</v>
      </c>
      <c r="S12" s="44">
        <v>15.923283000883243</v>
      </c>
      <c r="T12" t="e">
        <f>INDEX(earf!C:C,MATCH('Tab 4'!A12,earf!B:B,0))</f>
        <v>#N/A</v>
      </c>
      <c r="U12">
        <f t="shared" ref="U12:U27" si="0">RANK(Q12,$Q$11:$Q$27)</f>
        <v>12</v>
      </c>
      <c r="W12" s="67">
        <f t="shared" ref="W12:W27" si="1">Q12-N12</f>
        <v>-0.29915999999999965</v>
      </c>
      <c r="X12">
        <f t="shared" ref="X12:X27" si="2">RANK(W12,$W$11:$W$27)</f>
        <v>12</v>
      </c>
    </row>
    <row r="13" spans="1:24" x14ac:dyDescent="0.25">
      <c r="A13" s="50" t="s">
        <v>58</v>
      </c>
      <c r="B13" s="37">
        <v>19.239999999999998</v>
      </c>
      <c r="C13" s="38">
        <v>2.0545</v>
      </c>
      <c r="D13" s="39">
        <v>10.678274428274428</v>
      </c>
      <c r="E13" s="40">
        <v>14.785</v>
      </c>
      <c r="F13" s="37">
        <v>1.96</v>
      </c>
      <c r="G13" s="41">
        <v>13.256679066621576</v>
      </c>
      <c r="H13" s="37">
        <v>36.912999999999997</v>
      </c>
      <c r="I13" s="38">
        <v>3.8262499999999999</v>
      </c>
      <c r="J13" s="39">
        <v>10.365589358762495</v>
      </c>
      <c r="K13" s="42">
        <v>10.737969999999999</v>
      </c>
      <c r="L13" s="43">
        <v>1.09291</v>
      </c>
      <c r="M13" s="44">
        <v>10.177994537142498</v>
      </c>
      <c r="N13" s="43">
        <v>8.1443499999999993</v>
      </c>
      <c r="O13" s="43">
        <v>1.0667899999999999</v>
      </c>
      <c r="P13" s="43">
        <v>13.098528427682995</v>
      </c>
      <c r="Q13" s="42">
        <v>20.53614</v>
      </c>
      <c r="R13" s="43">
        <v>1.9487899999999998</v>
      </c>
      <c r="S13" s="44">
        <v>9.489563277227365</v>
      </c>
      <c r="T13" t="e">
        <f>INDEX(earf!C:C,MATCH('Tab 4'!A13,earf!B:B,0))</f>
        <v>#N/A</v>
      </c>
      <c r="U13">
        <f t="shared" si="0"/>
        <v>1</v>
      </c>
      <c r="V13" s="75">
        <f>H13*1000</f>
        <v>36913</v>
      </c>
      <c r="W13" s="67">
        <f t="shared" si="1"/>
        <v>12.39179</v>
      </c>
      <c r="X13">
        <f t="shared" si="2"/>
        <v>1</v>
      </c>
    </row>
    <row r="14" spans="1:24" x14ac:dyDescent="0.25">
      <c r="A14" s="50" t="s">
        <v>60</v>
      </c>
      <c r="B14" s="37">
        <v>21.595500000000001</v>
      </c>
      <c r="C14" s="38">
        <v>3.2989999999999999</v>
      </c>
      <c r="D14" s="39">
        <v>15.276330717047532</v>
      </c>
      <c r="E14" s="40">
        <v>10.887499999999999</v>
      </c>
      <c r="F14" s="37">
        <v>2.3805000000000001</v>
      </c>
      <c r="G14" s="41">
        <v>21.864523536165326</v>
      </c>
      <c r="H14" s="37">
        <v>19.89425</v>
      </c>
      <c r="I14" s="38">
        <v>3.54975</v>
      </c>
      <c r="J14" s="39">
        <v>17.843095366751701</v>
      </c>
      <c r="K14" s="42">
        <v>6.9156899999999997</v>
      </c>
      <c r="L14" s="43">
        <v>1.0178499999999999</v>
      </c>
      <c r="M14" s="44">
        <v>14.717981864427122</v>
      </c>
      <c r="N14" s="43">
        <v>3.1865200000000002</v>
      </c>
      <c r="O14" s="43">
        <v>0.69474000000000002</v>
      </c>
      <c r="P14" s="43">
        <v>21.802467896011951</v>
      </c>
      <c r="Q14" s="42">
        <v>6.2916700000000008</v>
      </c>
      <c r="R14" s="43">
        <v>1.06013</v>
      </c>
      <c r="S14" s="44">
        <v>16.849739417356599</v>
      </c>
      <c r="T14" t="e">
        <f>INDEX(earf!C:C,MATCH('Tab 4'!A14,earf!B:B,0))</f>
        <v>#N/A</v>
      </c>
      <c r="U14">
        <f t="shared" si="0"/>
        <v>10</v>
      </c>
      <c r="W14" s="67">
        <f t="shared" si="1"/>
        <v>3.1051500000000005</v>
      </c>
      <c r="X14">
        <f t="shared" si="2"/>
        <v>9</v>
      </c>
    </row>
    <row r="15" spans="1:24" x14ac:dyDescent="0.25">
      <c r="A15" s="50" t="s">
        <v>10</v>
      </c>
      <c r="B15" s="37">
        <v>101.6045</v>
      </c>
      <c r="C15" s="38">
        <v>11.0365</v>
      </c>
      <c r="D15" s="39">
        <v>10.862215748318233</v>
      </c>
      <c r="E15" s="40">
        <v>108.11150000000001</v>
      </c>
      <c r="F15" s="37">
        <v>12.14625</v>
      </c>
      <c r="G15" s="41">
        <v>11.23492875411034</v>
      </c>
      <c r="H15" s="37">
        <v>174.35650000000001</v>
      </c>
      <c r="I15" s="38">
        <v>22.303750000000001</v>
      </c>
      <c r="J15" s="39">
        <v>12.792038151717888</v>
      </c>
      <c r="K15" s="42">
        <v>8.5371199999999998</v>
      </c>
      <c r="L15" s="43">
        <v>0.91923999999999995</v>
      </c>
      <c r="M15" s="44">
        <v>10.76756564274603</v>
      </c>
      <c r="N15" s="43">
        <v>8.3792500000000008</v>
      </c>
      <c r="O15" s="43">
        <v>0.88961000000000001</v>
      </c>
      <c r="P15" s="43">
        <v>10.616821314556791</v>
      </c>
      <c r="Q15" s="42">
        <v>15.102740000000001</v>
      </c>
      <c r="R15" s="43">
        <v>1.87547</v>
      </c>
      <c r="S15" s="44">
        <v>12.418077779263895</v>
      </c>
      <c r="T15" t="str">
        <f>INDEX(earf!C:C,MATCH('Tab 4'!A15,earf!B:B,0))</f>
        <v>Quezon City</v>
      </c>
      <c r="U15">
        <f t="shared" si="0"/>
        <v>2</v>
      </c>
      <c r="W15" s="67">
        <f t="shared" si="1"/>
        <v>6.72349</v>
      </c>
      <c r="X15">
        <f t="shared" si="2"/>
        <v>2</v>
      </c>
    </row>
    <row r="16" spans="1:24" x14ac:dyDescent="0.25">
      <c r="A16" s="50" t="s">
        <v>56</v>
      </c>
      <c r="B16" s="37">
        <v>3.8307500000000001</v>
      </c>
      <c r="C16" s="38">
        <v>0.60875000000000001</v>
      </c>
      <c r="D16" s="39">
        <v>15.891144031847549</v>
      </c>
      <c r="E16" s="40">
        <v>2.1379999999999999</v>
      </c>
      <c r="F16" s="37">
        <v>0.41025</v>
      </c>
      <c r="G16" s="41">
        <v>19.188493919550982</v>
      </c>
      <c r="H16" s="37">
        <v>5.0540000000000003</v>
      </c>
      <c r="I16" s="38">
        <v>1.0462499999999999</v>
      </c>
      <c r="J16" s="39">
        <v>20.701424614166996</v>
      </c>
      <c r="K16" s="42">
        <v>7.4250100000000003</v>
      </c>
      <c r="L16" s="43">
        <v>1.1266800000000001</v>
      </c>
      <c r="M16" s="44">
        <v>15.174120977614844</v>
      </c>
      <c r="N16" s="43">
        <v>3.8134000000000001</v>
      </c>
      <c r="O16" s="43">
        <v>0.71459000000000006</v>
      </c>
      <c r="P16" s="43">
        <v>18.738920648240416</v>
      </c>
      <c r="Q16" s="42">
        <v>9.2702000000000009</v>
      </c>
      <c r="R16" s="43">
        <v>1.76946</v>
      </c>
      <c r="S16" s="44">
        <v>19.08761407520873</v>
      </c>
      <c r="T16" t="e">
        <f>INDEX(earf!C:C,MATCH('Tab 4'!A16,earf!B:B,0))</f>
        <v>#N/A</v>
      </c>
      <c r="U16">
        <f t="shared" si="0"/>
        <v>5</v>
      </c>
      <c r="W16" s="67">
        <f t="shared" si="1"/>
        <v>5.4568000000000012</v>
      </c>
      <c r="X16">
        <f t="shared" si="2"/>
        <v>7</v>
      </c>
    </row>
    <row r="17" spans="1:24" x14ac:dyDescent="0.25">
      <c r="A17" s="50" t="s">
        <v>66</v>
      </c>
      <c r="B17" s="37">
        <v>45.71</v>
      </c>
      <c r="C17" s="38">
        <v>7.2702499999999999</v>
      </c>
      <c r="D17" s="39">
        <v>15.905162984029753</v>
      </c>
      <c r="E17" s="40">
        <v>26.41225</v>
      </c>
      <c r="F17" s="37">
        <v>3.6702499999999998</v>
      </c>
      <c r="G17" s="41">
        <v>13.896014160096167</v>
      </c>
      <c r="H17" s="37">
        <v>51.3855</v>
      </c>
      <c r="I17" s="38">
        <v>6.4359999999999999</v>
      </c>
      <c r="J17" s="39">
        <v>12.524934076733709</v>
      </c>
      <c r="K17" s="42">
        <v>7.9647800000000002</v>
      </c>
      <c r="L17" s="43">
        <v>1.1094899999999999</v>
      </c>
      <c r="M17" s="44">
        <v>13.929951611971703</v>
      </c>
      <c r="N17" s="43">
        <v>4.4961599999999997</v>
      </c>
      <c r="O17" s="43">
        <v>0.59321000000000002</v>
      </c>
      <c r="P17" s="43">
        <v>13.193703071065087</v>
      </c>
      <c r="Q17" s="42">
        <v>10.04645</v>
      </c>
      <c r="R17" s="43">
        <v>1.2156200000000001</v>
      </c>
      <c r="S17" s="44">
        <v>12.099995520805859</v>
      </c>
      <c r="T17" t="e">
        <f>INDEX(earf!C:C,MATCH('Tab 4'!A17,earf!B:B,0))</f>
        <v>#N/A</v>
      </c>
      <c r="U17">
        <f t="shared" si="0"/>
        <v>4</v>
      </c>
      <c r="W17" s="67">
        <f t="shared" si="1"/>
        <v>5.5502900000000004</v>
      </c>
      <c r="X17">
        <f t="shared" si="2"/>
        <v>6</v>
      </c>
    </row>
    <row r="18" spans="1:24" x14ac:dyDescent="0.25">
      <c r="A18" s="50" t="s">
        <v>68</v>
      </c>
      <c r="B18" s="37">
        <v>7.274</v>
      </c>
      <c r="C18" s="38">
        <v>0.88624999999999998</v>
      </c>
      <c r="D18" s="39">
        <v>12.183805334066538</v>
      </c>
      <c r="E18" s="40">
        <v>7.5127499999999996</v>
      </c>
      <c r="F18" s="37">
        <v>1.1652499999999999</v>
      </c>
      <c r="G18" s="41">
        <v>15.510299158097901</v>
      </c>
      <c r="H18" s="37">
        <v>16.078499999999998</v>
      </c>
      <c r="I18" s="38">
        <v>2.32125</v>
      </c>
      <c r="J18" s="39">
        <v>14.4369810616662</v>
      </c>
      <c r="K18" s="42">
        <v>5.1145100000000001</v>
      </c>
      <c r="L18" s="43">
        <v>0.56636000000000009</v>
      </c>
      <c r="M18" s="44">
        <v>11.073592582671656</v>
      </c>
      <c r="N18" s="43">
        <v>5.2036499999999997</v>
      </c>
      <c r="O18" s="43">
        <v>0.75357999999999992</v>
      </c>
      <c r="P18" s="43">
        <v>14.481757996790714</v>
      </c>
      <c r="Q18" s="42">
        <v>11.46041</v>
      </c>
      <c r="R18" s="43">
        <v>1.48089</v>
      </c>
      <c r="S18" s="44">
        <v>12.921789011038873</v>
      </c>
      <c r="T18" t="e">
        <f>INDEX(earf!C:C,MATCH('Tab 4'!A18,earf!B:B,0))</f>
        <v>#N/A</v>
      </c>
      <c r="U18">
        <f t="shared" si="0"/>
        <v>3</v>
      </c>
      <c r="W18" s="67">
        <f t="shared" si="1"/>
        <v>6.2567599999999999</v>
      </c>
      <c r="X18">
        <f t="shared" si="2"/>
        <v>3</v>
      </c>
    </row>
    <row r="19" spans="1:24" x14ac:dyDescent="0.25">
      <c r="A19" s="50" t="s">
        <v>70</v>
      </c>
      <c r="B19" s="37">
        <v>6.3410000000000002</v>
      </c>
      <c r="C19" s="38">
        <v>0.9425</v>
      </c>
      <c r="D19" s="39">
        <v>14.8635861851443</v>
      </c>
      <c r="E19" s="40">
        <v>5.5097500000000004</v>
      </c>
      <c r="F19" s="37">
        <v>1.17</v>
      </c>
      <c r="G19" s="41">
        <v>21.235083261490992</v>
      </c>
      <c r="H19" s="37">
        <v>2.2134999999999998</v>
      </c>
      <c r="I19" s="38">
        <v>0.46400000000000002</v>
      </c>
      <c r="J19" s="39">
        <v>20.962276936977638</v>
      </c>
      <c r="K19" s="42">
        <v>7.0256399999999992</v>
      </c>
      <c r="L19" s="43">
        <v>0.89177000000000006</v>
      </c>
      <c r="M19" s="44">
        <v>12.693078495339929</v>
      </c>
      <c r="N19" s="43">
        <v>6.0094799999999999</v>
      </c>
      <c r="O19" s="43">
        <v>1.2789299999999999</v>
      </c>
      <c r="P19" s="43">
        <v>21.281874638071844</v>
      </c>
      <c r="Q19" s="42">
        <v>2.6003400000000001</v>
      </c>
      <c r="R19" s="43">
        <v>0.55984</v>
      </c>
      <c r="S19" s="44">
        <v>21.529492297161141</v>
      </c>
      <c r="T19" t="e">
        <f>INDEX(earf!C:C,MATCH('Tab 4'!A19,earf!B:B,0))</f>
        <v>#N/A</v>
      </c>
      <c r="U19">
        <f t="shared" si="0"/>
        <v>16</v>
      </c>
      <c r="W19" s="67">
        <f t="shared" si="1"/>
        <v>-3.4091399999999998</v>
      </c>
      <c r="X19">
        <f t="shared" si="2"/>
        <v>17</v>
      </c>
    </row>
    <row r="20" spans="1:24" x14ac:dyDescent="0.25">
      <c r="A20" s="50" t="s">
        <v>72</v>
      </c>
      <c r="B20" s="37">
        <v>14.158250000000001</v>
      </c>
      <c r="C20" s="38">
        <v>2.0217499999999999</v>
      </c>
      <c r="D20" s="39">
        <v>14.279660268747904</v>
      </c>
      <c r="E20" s="40">
        <v>10.904249999999999</v>
      </c>
      <c r="F20" s="37">
        <v>2.0445000000000002</v>
      </c>
      <c r="G20" s="41">
        <v>18.749570121741524</v>
      </c>
      <c r="H20" s="37">
        <v>15.4655</v>
      </c>
      <c r="I20" s="38">
        <v>2.61225</v>
      </c>
      <c r="J20" s="39">
        <v>16.890821505932561</v>
      </c>
      <c r="K20" s="42">
        <v>5.8699599999999998</v>
      </c>
      <c r="L20" s="43">
        <v>0.82991999999999999</v>
      </c>
      <c r="M20" s="44">
        <v>14.138426837661587</v>
      </c>
      <c r="N20" s="43">
        <v>4.4531700000000001</v>
      </c>
      <c r="O20" s="43">
        <v>0.80059000000000002</v>
      </c>
      <c r="P20" s="43">
        <v>17.977979731292539</v>
      </c>
      <c r="Q20" s="42">
        <v>6.3262899999999993</v>
      </c>
      <c r="R20" s="43">
        <v>0.9876100000000001</v>
      </c>
      <c r="S20" s="44">
        <v>15.611203406736021</v>
      </c>
      <c r="T20" t="e">
        <f>INDEX(earf!C:C,MATCH('Tab 4'!A20,earf!B:B,0))</f>
        <v>#N/A</v>
      </c>
      <c r="U20">
        <f t="shared" si="0"/>
        <v>9</v>
      </c>
      <c r="W20" s="67">
        <f t="shared" si="1"/>
        <v>1.8731199999999992</v>
      </c>
      <c r="X20">
        <f t="shared" si="2"/>
        <v>11</v>
      </c>
    </row>
    <row r="21" spans="1:24" x14ac:dyDescent="0.25">
      <c r="A21" s="50" t="s">
        <v>48</v>
      </c>
      <c r="B21" s="37">
        <v>14.711</v>
      </c>
      <c r="C21" s="38">
        <v>2.7370000000000001</v>
      </c>
      <c r="D21" s="39">
        <v>18.605125416355108</v>
      </c>
      <c r="E21" s="40">
        <v>8.8770000000000007</v>
      </c>
      <c r="F21" s="37">
        <v>1.5660000000000001</v>
      </c>
      <c r="G21" s="41">
        <v>17.641094964515037</v>
      </c>
      <c r="H21" s="37">
        <v>0.3165</v>
      </c>
      <c r="I21" s="38">
        <v>0.126</v>
      </c>
      <c r="J21" s="39">
        <v>39.810426540284361</v>
      </c>
      <c r="K21" s="42">
        <v>6.1943700000000002</v>
      </c>
      <c r="L21" s="43">
        <v>1.08988</v>
      </c>
      <c r="M21" s="44">
        <v>17.59468678816409</v>
      </c>
      <c r="N21" s="43">
        <v>3.62019</v>
      </c>
      <c r="O21" s="43">
        <v>0.62173</v>
      </c>
      <c r="P21" s="43">
        <v>17.173960482737094</v>
      </c>
      <c r="Q21" s="42">
        <v>1.20909</v>
      </c>
      <c r="R21" s="43">
        <v>0.48302</v>
      </c>
      <c r="S21" s="44">
        <v>39.949052593272626</v>
      </c>
      <c r="T21" t="e">
        <f>INDEX(earf!C:C,MATCH('Tab 4'!A21,earf!B:B,0))</f>
        <v>#N/A</v>
      </c>
      <c r="U21">
        <f t="shared" si="0"/>
        <v>17</v>
      </c>
      <c r="W21" s="67">
        <f t="shared" si="1"/>
        <v>-2.4111000000000002</v>
      </c>
      <c r="X21">
        <f t="shared" si="2"/>
        <v>16</v>
      </c>
    </row>
    <row r="22" spans="1:24" x14ac:dyDescent="0.25">
      <c r="A22" s="50" t="s">
        <v>62</v>
      </c>
      <c r="B22" s="37">
        <v>15.64575</v>
      </c>
      <c r="C22" s="38">
        <v>2.33725</v>
      </c>
      <c r="D22" s="39">
        <v>14.938561590208204</v>
      </c>
      <c r="E22" s="40">
        <v>9.0677500000000002</v>
      </c>
      <c r="F22" s="37">
        <v>2.0724999999999998</v>
      </c>
      <c r="G22" s="41">
        <v>22.855724959333902</v>
      </c>
      <c r="H22" s="37">
        <v>19.201499999999999</v>
      </c>
      <c r="I22" s="38">
        <v>3.0067499999999998</v>
      </c>
      <c r="J22" s="39">
        <v>15.65893289586751</v>
      </c>
      <c r="K22" s="42">
        <v>6.8243200000000002</v>
      </c>
      <c r="L22" s="43">
        <v>0.97050000000000003</v>
      </c>
      <c r="M22" s="44">
        <v>14.221197130263528</v>
      </c>
      <c r="N22" s="43">
        <v>3.12331</v>
      </c>
      <c r="O22" s="43">
        <v>0.69118000000000002</v>
      </c>
      <c r="P22" s="43">
        <v>22.129727756770858</v>
      </c>
      <c r="Q22" s="42">
        <v>8.9099599999999999</v>
      </c>
      <c r="R22" s="43">
        <v>1.3678699999999999</v>
      </c>
      <c r="S22" s="44">
        <v>15.352145239709268</v>
      </c>
      <c r="T22" t="e">
        <f>INDEX(earf!C:C,MATCH('Tab 4'!A22,earf!B:B,0))</f>
        <v>#N/A</v>
      </c>
      <c r="U22">
        <f t="shared" si="0"/>
        <v>6</v>
      </c>
      <c r="W22" s="67">
        <f t="shared" si="1"/>
        <v>5.7866499999999998</v>
      </c>
      <c r="X22">
        <f t="shared" si="2"/>
        <v>5</v>
      </c>
    </row>
    <row r="23" spans="1:24" x14ac:dyDescent="0.25">
      <c r="A23" s="50" t="s">
        <v>49</v>
      </c>
      <c r="B23" s="37">
        <v>17.843499999999999</v>
      </c>
      <c r="C23" s="38">
        <v>2.3767499999999999</v>
      </c>
      <c r="D23" s="39">
        <v>13.319976462016982</v>
      </c>
      <c r="E23" s="40">
        <v>6.1115000000000004</v>
      </c>
      <c r="F23" s="37">
        <v>1.3945000000000001</v>
      </c>
      <c r="G23" s="41">
        <v>22.817638877525976</v>
      </c>
      <c r="H23" s="37">
        <v>15.74375</v>
      </c>
      <c r="I23" s="38">
        <v>2.3872499999999999</v>
      </c>
      <c r="J23" s="39">
        <v>15.163159984120682</v>
      </c>
      <c r="K23" s="42">
        <v>8.5109399999999997</v>
      </c>
      <c r="L23" s="43">
        <v>1.0590199999999999</v>
      </c>
      <c r="M23" s="44">
        <v>12.443043894093954</v>
      </c>
      <c r="N23" s="43">
        <v>2.6269899999999997</v>
      </c>
      <c r="O23" s="43">
        <v>0.59385999999999994</v>
      </c>
      <c r="P23" s="43">
        <v>22.606100518083434</v>
      </c>
      <c r="Q23" s="42">
        <v>6.2697500000000002</v>
      </c>
      <c r="R23" s="43">
        <v>0.88307999999999998</v>
      </c>
      <c r="S23" s="44">
        <v>14.084772120100482</v>
      </c>
      <c r="T23" t="e">
        <f>INDEX(earf!C:C,MATCH('Tab 4'!A23,earf!B:B,0))</f>
        <v>#N/A</v>
      </c>
      <c r="U23">
        <f t="shared" si="0"/>
        <v>11</v>
      </c>
      <c r="W23" s="67">
        <f t="shared" si="1"/>
        <v>3.6427600000000004</v>
      </c>
      <c r="X23">
        <f t="shared" si="2"/>
        <v>8</v>
      </c>
    </row>
    <row r="24" spans="1:24" x14ac:dyDescent="0.25">
      <c r="A24" s="50" t="s">
        <v>50</v>
      </c>
      <c r="B24" s="37">
        <v>8.8789999999999996</v>
      </c>
      <c r="C24" s="38">
        <v>1.8514999999999999</v>
      </c>
      <c r="D24" s="39">
        <v>20.852573488005405</v>
      </c>
      <c r="E24" s="40">
        <v>12.702</v>
      </c>
      <c r="F24" s="37">
        <v>2.0449999999999999</v>
      </c>
      <c r="G24" s="41">
        <v>16.099826798929303</v>
      </c>
      <c r="H24" s="37">
        <v>5.9597499999999997</v>
      </c>
      <c r="I24" s="38">
        <v>1.21075</v>
      </c>
      <c r="J24" s="39">
        <v>20.315449473551745</v>
      </c>
      <c r="K24" s="42">
        <v>3.2073100000000001</v>
      </c>
      <c r="L24" s="43">
        <v>0.66339999999999999</v>
      </c>
      <c r="M24" s="44">
        <v>20.683999987528491</v>
      </c>
      <c r="N24" s="43">
        <v>4.0390100000000002</v>
      </c>
      <c r="O24" s="43">
        <v>0.60670000000000002</v>
      </c>
      <c r="P24" s="43">
        <v>15.021007623155178</v>
      </c>
      <c r="Q24" s="42">
        <v>2.7073100000000001</v>
      </c>
      <c r="R24" s="43">
        <v>0.53842000000000001</v>
      </c>
      <c r="S24" s="44">
        <v>19.887637544278267</v>
      </c>
      <c r="T24" t="e">
        <f>INDEX(earf!C:C,MATCH('Tab 4'!A24,earf!B:B,0))</f>
        <v>#N/A</v>
      </c>
      <c r="U24">
        <f t="shared" si="0"/>
        <v>15</v>
      </c>
      <c r="W24" s="67">
        <f t="shared" si="1"/>
        <v>-1.3317000000000001</v>
      </c>
      <c r="X24">
        <f t="shared" si="2"/>
        <v>14</v>
      </c>
    </row>
    <row r="25" spans="1:24" x14ac:dyDescent="0.25">
      <c r="A25" s="50" t="s">
        <v>51</v>
      </c>
      <c r="B25" s="37">
        <v>5.1224999999999996</v>
      </c>
      <c r="C25" s="38">
        <v>1.2909999999999999</v>
      </c>
      <c r="D25" s="39">
        <v>25.202537823328452</v>
      </c>
      <c r="E25" s="40">
        <v>3.0819999999999999</v>
      </c>
      <c r="F25" s="37">
        <v>0.70599999999999996</v>
      </c>
      <c r="G25" s="41">
        <v>22.907203114860479</v>
      </c>
      <c r="H25" s="37">
        <v>21.207249999999998</v>
      </c>
      <c r="I25" s="38">
        <v>2.6252499999999999</v>
      </c>
      <c r="J25" s="39">
        <v>12.379021325254335</v>
      </c>
      <c r="K25" s="42">
        <v>3.0567299999999999</v>
      </c>
      <c r="L25" s="43">
        <v>0.78578000000000003</v>
      </c>
      <c r="M25" s="44">
        <v>25.706555698409741</v>
      </c>
      <c r="N25" s="43">
        <v>1.68669</v>
      </c>
      <c r="O25" s="43">
        <v>0.37453000000000003</v>
      </c>
      <c r="P25" s="43">
        <v>22.20502878418678</v>
      </c>
      <c r="Q25" s="42">
        <v>7.9089599999999995</v>
      </c>
      <c r="R25" s="43">
        <v>0.96162000000000003</v>
      </c>
      <c r="S25" s="44">
        <v>12.158615039145477</v>
      </c>
      <c r="T25" t="e">
        <f>INDEX(earf!C:C,MATCH('Tab 4'!A25,earf!B:B,0))</f>
        <v>#N/A</v>
      </c>
      <c r="U25">
        <f t="shared" si="0"/>
        <v>7</v>
      </c>
      <c r="W25" s="67">
        <f t="shared" si="1"/>
        <v>6.22227</v>
      </c>
      <c r="X25">
        <f t="shared" si="2"/>
        <v>4</v>
      </c>
    </row>
    <row r="26" spans="1:24" x14ac:dyDescent="0.25">
      <c r="A26" s="50" t="s">
        <v>21</v>
      </c>
      <c r="B26" s="37">
        <v>3.3010000000000002</v>
      </c>
      <c r="C26" s="38">
        <v>0.90249999999999997</v>
      </c>
      <c r="D26" s="39">
        <v>27.340199939412301</v>
      </c>
      <c r="E26" s="40">
        <v>1.4052500000000001</v>
      </c>
      <c r="F26" s="37">
        <v>0.47325</v>
      </c>
      <c r="G26" s="41">
        <v>33.677281622487101</v>
      </c>
      <c r="H26" s="37">
        <v>7.2717499999999999</v>
      </c>
      <c r="I26" s="38">
        <v>1.2722500000000001</v>
      </c>
      <c r="J26" s="39">
        <v>17.495788496579227</v>
      </c>
      <c r="K26" s="42">
        <v>13.689499999999999</v>
      </c>
      <c r="L26" s="43">
        <v>3.2024499999999998</v>
      </c>
      <c r="M26" s="44">
        <v>23.393476752255381</v>
      </c>
      <c r="N26" s="43">
        <v>5.3226200000000006</v>
      </c>
      <c r="O26" s="43">
        <v>1.7926399999999998</v>
      </c>
      <c r="P26" s="43">
        <v>33.679654004982503</v>
      </c>
      <c r="Q26" s="42">
        <v>4.4602000000000004</v>
      </c>
      <c r="R26" s="43">
        <v>0.77181</v>
      </c>
      <c r="S26" s="44">
        <v>17.304380969463249</v>
      </c>
      <c r="T26" t="str">
        <f>INDEX(earf!C:C,MATCH('Tab 4'!A26,earf!B:B,0))</f>
        <v>Pateros</v>
      </c>
      <c r="U26">
        <f t="shared" si="0"/>
        <v>13</v>
      </c>
      <c r="W26" s="67">
        <f t="shared" si="1"/>
        <v>-0.86242000000000019</v>
      </c>
      <c r="X26">
        <f t="shared" si="2"/>
        <v>13</v>
      </c>
    </row>
    <row r="27" spans="1:24" x14ac:dyDescent="0.25">
      <c r="A27" s="50" t="s">
        <v>64</v>
      </c>
      <c r="B27" s="37">
        <v>37.437249999999999</v>
      </c>
      <c r="C27" s="38">
        <v>5.1444999999999999</v>
      </c>
      <c r="D27" s="39">
        <v>13.741661046150558</v>
      </c>
      <c r="E27" s="40">
        <v>17.309249999999999</v>
      </c>
      <c r="F27" s="37">
        <v>4.3222500000000004</v>
      </c>
      <c r="G27" s="41">
        <v>24.970752632263096</v>
      </c>
      <c r="H27" s="37">
        <v>10.48325</v>
      </c>
      <c r="I27" s="38">
        <v>1.595</v>
      </c>
      <c r="J27" s="39">
        <v>15.21474733503446</v>
      </c>
      <c r="K27" s="42">
        <v>11.654119999999999</v>
      </c>
      <c r="L27" s="43">
        <v>1.5107900000000001</v>
      </c>
      <c r="M27" s="44">
        <v>12.963569964956601</v>
      </c>
      <c r="N27" s="43">
        <v>4.6490999999999998</v>
      </c>
      <c r="O27" s="43">
        <v>1.16903</v>
      </c>
      <c r="P27" s="43">
        <v>25.145296939192534</v>
      </c>
      <c r="Q27" s="42">
        <v>3.14655</v>
      </c>
      <c r="R27" s="43">
        <v>0.46280999999999994</v>
      </c>
      <c r="S27" s="44">
        <v>14.708490251227532</v>
      </c>
      <c r="T27" t="e">
        <f>INDEX(earf!C:C,MATCH('Tab 4'!A27,earf!B:B,0))</f>
        <v>#N/A</v>
      </c>
      <c r="U27">
        <f t="shared" si="0"/>
        <v>14</v>
      </c>
      <c r="W27" s="67">
        <f t="shared" si="1"/>
        <v>-1.5025499999999998</v>
      </c>
      <c r="X27">
        <f t="shared" si="2"/>
        <v>15</v>
      </c>
    </row>
    <row r="28" spans="1:24" ht="6" customHeight="1" x14ac:dyDescent="0.25">
      <c r="A28" s="51"/>
      <c r="B28" s="52"/>
      <c r="C28" s="52"/>
      <c r="D28" s="53"/>
      <c r="E28" s="54"/>
      <c r="F28" s="52"/>
      <c r="G28" s="55"/>
      <c r="H28" s="52"/>
      <c r="I28" s="52"/>
      <c r="J28" s="53"/>
      <c r="K28" s="56"/>
      <c r="L28" s="57"/>
      <c r="M28" s="58"/>
      <c r="N28" s="57"/>
      <c r="O28" s="57"/>
      <c r="P28" s="57"/>
      <c r="Q28" s="56"/>
      <c r="R28" s="57"/>
      <c r="S28" s="58"/>
    </row>
    <row r="29" spans="1:24" ht="28.5" customHeight="1" x14ac:dyDescent="0.25">
      <c r="A29" s="90" t="s">
        <v>28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W29" s="67">
        <f>COUNTIF(W11:W28,"&gt;0")</f>
        <v>11</v>
      </c>
    </row>
    <row r="30" spans="1:24" x14ac:dyDescent="0.25">
      <c r="A30" s="9" t="s">
        <v>25</v>
      </c>
    </row>
  </sheetData>
  <mergeCells count="10">
    <mergeCell ref="A29:S29"/>
    <mergeCell ref="A3:A5"/>
    <mergeCell ref="B3:J3"/>
    <mergeCell ref="K3:S3"/>
    <mergeCell ref="B4:D4"/>
    <mergeCell ref="E4:G4"/>
    <mergeCell ref="H4:J4"/>
    <mergeCell ref="K4:M4"/>
    <mergeCell ref="N4:P4"/>
    <mergeCell ref="Q4:S4"/>
  </mergeCells>
  <pageMargins left="0.51181102362204722" right="0.5118110236220472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2F57-9907-4869-A8C1-48A6860581D4}">
  <dimension ref="A2:U30"/>
  <sheetViews>
    <sheetView topLeftCell="G1" zoomScaleNormal="100" workbookViewId="0">
      <selection activeCell="U1" sqref="U1:AH1048576"/>
    </sheetView>
  </sheetViews>
  <sheetFormatPr defaultRowHeight="15" x14ac:dyDescent="0.25"/>
  <cols>
    <col min="1" max="1" width="31.42578125" style="28" customWidth="1"/>
    <col min="2" max="2" width="11.28515625" customWidth="1"/>
    <col min="3" max="4" width="8.85546875" customWidth="1"/>
    <col min="5" max="5" width="11.28515625" customWidth="1"/>
    <col min="6" max="7" width="8.85546875" customWidth="1"/>
    <col min="8" max="8" width="12" customWidth="1"/>
    <col min="9" max="10" width="8.85546875" customWidth="1"/>
    <col min="11" max="19" width="8.85546875" style="28" customWidth="1"/>
    <col min="21" max="34" width="0" hidden="1" customWidth="1"/>
  </cols>
  <sheetData>
    <row r="2" spans="1:21" x14ac:dyDescent="0.25">
      <c r="A2" s="28" t="s">
        <v>33</v>
      </c>
    </row>
    <row r="3" spans="1:21" x14ac:dyDescent="0.25">
      <c r="A3" s="91" t="s">
        <v>0</v>
      </c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1" t="s">
        <v>35</v>
      </c>
      <c r="L3" s="91"/>
      <c r="M3" s="91"/>
      <c r="N3" s="91"/>
      <c r="O3" s="91"/>
      <c r="P3" s="91"/>
      <c r="Q3" s="91"/>
      <c r="R3" s="91"/>
      <c r="S3" s="91"/>
    </row>
    <row r="4" spans="1:21" x14ac:dyDescent="0.25">
      <c r="A4" s="91"/>
      <c r="B4" s="96">
        <v>2018</v>
      </c>
      <c r="C4" s="96"/>
      <c r="D4" s="96"/>
      <c r="E4" s="95">
        <v>2019</v>
      </c>
      <c r="F4" s="96"/>
      <c r="G4" s="97"/>
      <c r="H4" s="96">
        <v>2020</v>
      </c>
      <c r="I4" s="96"/>
      <c r="J4" s="96"/>
      <c r="K4" s="98">
        <v>2018</v>
      </c>
      <c r="L4" s="91"/>
      <c r="M4" s="93"/>
      <c r="N4" s="91">
        <v>2019</v>
      </c>
      <c r="O4" s="91"/>
      <c r="P4" s="91"/>
      <c r="Q4" s="98">
        <v>2020</v>
      </c>
      <c r="R4" s="91"/>
      <c r="S4" s="91"/>
    </row>
    <row r="5" spans="1:21" x14ac:dyDescent="0.25">
      <c r="A5" s="91"/>
      <c r="B5" s="46" t="s">
        <v>1</v>
      </c>
      <c r="C5" s="46" t="s">
        <v>2</v>
      </c>
      <c r="D5" s="46" t="s">
        <v>32</v>
      </c>
      <c r="E5" s="47" t="s">
        <v>1</v>
      </c>
      <c r="F5" s="46" t="s">
        <v>2</v>
      </c>
      <c r="G5" s="48" t="s">
        <v>32</v>
      </c>
      <c r="H5" s="46" t="s">
        <v>1</v>
      </c>
      <c r="I5" s="46" t="s">
        <v>2</v>
      </c>
      <c r="J5" s="46" t="s">
        <v>32</v>
      </c>
      <c r="K5" s="47" t="s">
        <v>1</v>
      </c>
      <c r="L5" s="46" t="s">
        <v>2</v>
      </c>
      <c r="M5" s="48" t="s">
        <v>3</v>
      </c>
      <c r="N5" s="46" t="s">
        <v>1</v>
      </c>
      <c r="O5" s="46" t="s">
        <v>2</v>
      </c>
      <c r="P5" s="46" t="s">
        <v>3</v>
      </c>
      <c r="Q5" s="47" t="s">
        <v>1</v>
      </c>
      <c r="R5" s="46" t="s">
        <v>2</v>
      </c>
      <c r="S5" s="46" t="s">
        <v>3</v>
      </c>
    </row>
    <row r="6" spans="1:21" x14ac:dyDescent="0.25">
      <c r="A6" s="32"/>
      <c r="B6" s="5"/>
      <c r="C6" s="2"/>
      <c r="D6" s="4"/>
      <c r="E6" s="2"/>
      <c r="F6" s="2"/>
      <c r="G6" s="2"/>
      <c r="H6" s="5"/>
      <c r="I6" s="2"/>
      <c r="J6" s="4"/>
      <c r="K6" s="35"/>
      <c r="L6" s="35"/>
      <c r="M6" s="35"/>
      <c r="N6" s="5"/>
      <c r="O6" s="2"/>
      <c r="P6" s="4"/>
      <c r="Q6" s="35"/>
      <c r="R6" s="35"/>
      <c r="S6" s="36"/>
    </row>
    <row r="7" spans="1:21" x14ac:dyDescent="0.25">
      <c r="A7" s="32" t="s">
        <v>4</v>
      </c>
      <c r="B7" s="37">
        <v>2303.3705</v>
      </c>
      <c r="C7" s="38">
        <v>35.463000000000001</v>
      </c>
      <c r="D7" s="39">
        <v>1.5396133622445889</v>
      </c>
      <c r="E7" s="40">
        <v>2259.1055000000001</v>
      </c>
      <c r="F7" s="37">
        <v>37.308999999999997</v>
      </c>
      <c r="G7" s="41">
        <v>1.651494363587712</v>
      </c>
      <c r="H7" s="37">
        <v>4500.3172500000001</v>
      </c>
      <c r="I7" s="38">
        <v>72.167000000000002</v>
      </c>
      <c r="J7" s="39">
        <v>1.6035980574480611</v>
      </c>
      <c r="K7" s="42">
        <v>5.2999900000000002</v>
      </c>
      <c r="L7" s="43">
        <v>7.3429999999999995E-2</v>
      </c>
      <c r="M7" s="44">
        <v>1.3854743122156834</v>
      </c>
      <c r="N7" s="43">
        <v>5.1114300000000004</v>
      </c>
      <c r="O7" s="43">
        <v>7.6769999999999991E-2</v>
      </c>
      <c r="P7" s="43">
        <v>1.5019280318814887</v>
      </c>
      <c r="Q7" s="42">
        <v>10.25639</v>
      </c>
      <c r="R7" s="43">
        <v>0.14533000000000001</v>
      </c>
      <c r="S7" s="44">
        <v>1.4169702985163397</v>
      </c>
    </row>
    <row r="8" spans="1:21" x14ac:dyDescent="0.25">
      <c r="A8" s="32"/>
      <c r="B8" s="37"/>
      <c r="C8" s="38"/>
      <c r="D8" s="39"/>
      <c r="E8" s="40"/>
      <c r="F8" s="37"/>
      <c r="G8" s="41"/>
      <c r="H8" s="37"/>
      <c r="I8" s="38"/>
      <c r="J8" s="39"/>
      <c r="K8" s="42"/>
      <c r="L8" s="43"/>
      <c r="M8" s="44"/>
      <c r="N8" s="43"/>
      <c r="O8" s="43"/>
      <c r="P8" s="43"/>
      <c r="Q8" s="42"/>
      <c r="R8" s="43"/>
      <c r="S8" s="44"/>
    </row>
    <row r="9" spans="1:21" x14ac:dyDescent="0.25">
      <c r="A9" s="32" t="s">
        <v>5</v>
      </c>
      <c r="B9" s="37">
        <v>365.51499999999999</v>
      </c>
      <c r="C9" s="38">
        <v>12.16525</v>
      </c>
      <c r="D9" s="39">
        <v>3.3282491826600822</v>
      </c>
      <c r="E9" s="40">
        <v>355.56574999999998</v>
      </c>
      <c r="F9" s="37">
        <v>13.607250000000001</v>
      </c>
      <c r="G9" s="41">
        <v>3.8269293372604083</v>
      </c>
      <c r="H9" s="37">
        <v>666.53125</v>
      </c>
      <c r="I9" s="38">
        <v>22.525749999999999</v>
      </c>
      <c r="J9" s="39">
        <v>3.3795489708847111</v>
      </c>
      <c r="K9" s="42">
        <v>6.6018499999999998</v>
      </c>
      <c r="L9" s="43">
        <v>0.18786</v>
      </c>
      <c r="M9" s="44">
        <v>2.8455660155865403</v>
      </c>
      <c r="N9" s="43">
        <v>6.0228999999999999</v>
      </c>
      <c r="O9" s="43">
        <v>0.20422000000000001</v>
      </c>
      <c r="P9" s="43">
        <v>3.3907253980640557</v>
      </c>
      <c r="Q9" s="42">
        <v>11.657360000000001</v>
      </c>
      <c r="R9" s="43">
        <v>0.33646999999999999</v>
      </c>
      <c r="S9" s="44">
        <v>2.8863310389316275</v>
      </c>
    </row>
    <row r="10" spans="1:21" x14ac:dyDescent="0.25">
      <c r="A10" s="32"/>
      <c r="B10" s="37"/>
      <c r="C10" s="38"/>
      <c r="D10" s="39"/>
      <c r="E10" s="40"/>
      <c r="F10" s="37"/>
      <c r="G10" s="41"/>
      <c r="H10" s="37"/>
      <c r="I10" s="38"/>
      <c r="J10" s="39"/>
      <c r="K10" s="42"/>
      <c r="L10" s="43"/>
      <c r="M10" s="44"/>
      <c r="N10" s="43"/>
      <c r="O10" s="43"/>
      <c r="P10" s="43"/>
      <c r="Q10" s="42"/>
      <c r="R10" s="43"/>
      <c r="S10" s="44"/>
    </row>
    <row r="11" spans="1:21" x14ac:dyDescent="0.25">
      <c r="A11" s="45" t="s">
        <v>52</v>
      </c>
      <c r="B11" s="37">
        <v>51.059750000000001</v>
      </c>
      <c r="C11" s="38">
        <v>4.82</v>
      </c>
      <c r="D11" s="39">
        <v>9.4399208770117369</v>
      </c>
      <c r="E11" s="40">
        <v>63.2515</v>
      </c>
      <c r="F11" s="37">
        <v>5.8417500000000002</v>
      </c>
      <c r="G11" s="41">
        <v>9.2357493498177909</v>
      </c>
      <c r="H11" s="37">
        <v>79.992999999999995</v>
      </c>
      <c r="I11" s="38">
        <v>8.0262499999999992</v>
      </c>
      <c r="J11" s="39">
        <v>10.033690447914193</v>
      </c>
      <c r="K11" s="42">
        <v>6.37216</v>
      </c>
      <c r="L11" s="43">
        <v>0.50900999999999996</v>
      </c>
      <c r="M11" s="44">
        <v>7.9880291769195999</v>
      </c>
      <c r="N11" s="43">
        <v>7.7553200000000002</v>
      </c>
      <c r="O11" s="43">
        <v>0.63216000000000006</v>
      </c>
      <c r="P11" s="43">
        <v>8.1513077474559399</v>
      </c>
      <c r="Q11" s="42">
        <v>10.006360000000001</v>
      </c>
      <c r="R11" s="43">
        <v>0.84924000000000011</v>
      </c>
      <c r="S11" s="44">
        <v>8.4870022665584681</v>
      </c>
      <c r="U11" t="e">
        <f>INDEX(earf!C:C,MATCH('Tab 3'!A11,earf!B:B,0))</f>
        <v>#N/A</v>
      </c>
    </row>
    <row r="12" spans="1:21" x14ac:dyDescent="0.25">
      <c r="A12" s="45" t="s">
        <v>54</v>
      </c>
      <c r="B12" s="37">
        <v>10.3195</v>
      </c>
      <c r="C12" s="38">
        <v>1.06775</v>
      </c>
      <c r="D12" s="39">
        <v>10.346916032753525</v>
      </c>
      <c r="E12" s="40">
        <v>10.054</v>
      </c>
      <c r="F12" s="37">
        <v>1.3512500000000001</v>
      </c>
      <c r="G12" s="41">
        <v>13.439924408195743</v>
      </c>
      <c r="H12" s="37">
        <v>26.079750000000001</v>
      </c>
      <c r="I12" s="38">
        <v>2.6277499999999998</v>
      </c>
      <c r="J12" s="39">
        <v>10.075825113354231</v>
      </c>
      <c r="K12" s="42">
        <v>5.6028099999999998</v>
      </c>
      <c r="L12" s="43">
        <v>0.53874</v>
      </c>
      <c r="M12" s="44">
        <v>9.6155322061608377</v>
      </c>
      <c r="N12" s="43">
        <v>4.9349700000000007</v>
      </c>
      <c r="O12" s="43">
        <v>0.68069999999999997</v>
      </c>
      <c r="P12" s="43">
        <v>13.793396920346018</v>
      </c>
      <c r="Q12" s="42">
        <v>13.426160000000001</v>
      </c>
      <c r="R12" s="43">
        <v>1.35134</v>
      </c>
      <c r="S12" s="44">
        <v>10.064977625769391</v>
      </c>
      <c r="U12" t="e">
        <f>INDEX(earf!C:C,MATCH('Tab 3'!A12,earf!B:B,0))</f>
        <v>#N/A</v>
      </c>
    </row>
    <row r="13" spans="1:21" x14ac:dyDescent="0.25">
      <c r="A13" s="45" t="s">
        <v>58</v>
      </c>
      <c r="B13" s="37">
        <v>12.989750000000001</v>
      </c>
      <c r="C13" s="38">
        <v>1.2335</v>
      </c>
      <c r="D13" s="39">
        <v>9.4959487288054039</v>
      </c>
      <c r="E13" s="40">
        <v>14.507250000000001</v>
      </c>
      <c r="F13" s="37">
        <v>1.3892500000000001</v>
      </c>
      <c r="G13" s="41">
        <v>9.5762463595788319</v>
      </c>
      <c r="H13" s="37">
        <v>20.873750000000001</v>
      </c>
      <c r="I13" s="38">
        <v>1.573</v>
      </c>
      <c r="J13" s="39">
        <v>7.5357805856638125</v>
      </c>
      <c r="K13" s="42">
        <v>6.7596400000000001</v>
      </c>
      <c r="L13" s="43">
        <v>0.53900000000000003</v>
      </c>
      <c r="M13" s="44">
        <v>7.9737974211644413</v>
      </c>
      <c r="N13" s="43">
        <v>7.4000200000000005</v>
      </c>
      <c r="O13" s="43">
        <v>0.63139000000000001</v>
      </c>
      <c r="P13" s="43">
        <v>8.5322742370966562</v>
      </c>
      <c r="Q13" s="42">
        <v>10.40455</v>
      </c>
      <c r="R13" s="43">
        <v>0.66626999999999992</v>
      </c>
      <c r="S13" s="44">
        <v>6.4036407148795469</v>
      </c>
      <c r="U13" t="e">
        <f>INDEX(earf!C:C,MATCH('Tab 3'!A13,earf!B:B,0))</f>
        <v>#N/A</v>
      </c>
    </row>
    <row r="14" spans="1:21" x14ac:dyDescent="0.25">
      <c r="A14" s="45" t="s">
        <v>60</v>
      </c>
      <c r="B14" s="37">
        <v>17.7075</v>
      </c>
      <c r="C14" s="38">
        <v>1.9277500000000001</v>
      </c>
      <c r="D14" s="39">
        <v>10.886629959056897</v>
      </c>
      <c r="E14" s="40">
        <v>11.24525</v>
      </c>
      <c r="F14" s="37">
        <v>1.6194999999999999</v>
      </c>
      <c r="G14" s="41">
        <v>14.401636246415153</v>
      </c>
      <c r="H14" s="37">
        <v>31.41225</v>
      </c>
      <c r="I14" s="38">
        <v>4.4597499999999997</v>
      </c>
      <c r="J14" s="39">
        <v>14.197486649316748</v>
      </c>
      <c r="K14" s="42">
        <v>5.3662599999999996</v>
      </c>
      <c r="L14" s="43">
        <v>0.49822</v>
      </c>
      <c r="M14" s="44">
        <v>9.2843060157353552</v>
      </c>
      <c r="N14" s="43">
        <v>3.1863500000000005</v>
      </c>
      <c r="O14" s="43">
        <v>0.42043000000000003</v>
      </c>
      <c r="P14" s="43">
        <v>13.194721232758484</v>
      </c>
      <c r="Q14" s="42">
        <v>9.0365400000000005</v>
      </c>
      <c r="R14" s="43">
        <v>1.0919399999999999</v>
      </c>
      <c r="S14" s="44">
        <v>12.083607221347991</v>
      </c>
      <c r="U14" t="e">
        <f>INDEX(earf!C:C,MATCH('Tab 3'!A14,earf!B:B,0))</f>
        <v>#N/A</v>
      </c>
    </row>
    <row r="15" spans="1:21" x14ac:dyDescent="0.25">
      <c r="A15" s="45" t="s">
        <v>10</v>
      </c>
      <c r="B15" s="37">
        <v>77.298249999999996</v>
      </c>
      <c r="C15" s="38">
        <v>7.8892499999999997</v>
      </c>
      <c r="D15" s="39">
        <v>10.206246583848923</v>
      </c>
      <c r="E15" s="40">
        <v>100.718</v>
      </c>
      <c r="F15" s="37">
        <v>10.27</v>
      </c>
      <c r="G15" s="41">
        <v>10.196787068845689</v>
      </c>
      <c r="H15" s="37">
        <v>161.708</v>
      </c>
      <c r="I15" s="38">
        <v>12.987</v>
      </c>
      <c r="J15" s="39">
        <v>8.0311425532441199</v>
      </c>
      <c r="K15" s="42">
        <v>6.0987299999999998</v>
      </c>
      <c r="L15" s="43">
        <v>0.54225000000000001</v>
      </c>
      <c r="M15" s="44">
        <v>8.8911953800217436</v>
      </c>
      <c r="N15" s="43">
        <v>7.240969999999999</v>
      </c>
      <c r="O15" s="43">
        <v>0.64260000000000006</v>
      </c>
      <c r="P15" s="43">
        <v>8.8745016206392258</v>
      </c>
      <c r="Q15" s="42">
        <v>12.28619</v>
      </c>
      <c r="R15" s="43">
        <v>0.78563999999999989</v>
      </c>
      <c r="S15" s="44">
        <v>6.3944965851903639</v>
      </c>
      <c r="U15" t="str">
        <f>INDEX(earf!C:C,MATCH('Tab 3'!A15,earf!B:B,0))</f>
        <v>Quezon City</v>
      </c>
    </row>
    <row r="16" spans="1:21" x14ac:dyDescent="0.25">
      <c r="A16" s="45" t="s">
        <v>56</v>
      </c>
      <c r="B16" s="37">
        <v>2.3377500000000002</v>
      </c>
      <c r="C16" s="38">
        <v>0.50449999999999995</v>
      </c>
      <c r="D16" s="39">
        <v>21.580579617153244</v>
      </c>
      <c r="E16" s="40">
        <v>4.0175000000000001</v>
      </c>
      <c r="F16" s="37">
        <v>0.81474999999999997</v>
      </c>
      <c r="G16" s="41">
        <v>20.28002489110143</v>
      </c>
      <c r="H16" s="37">
        <v>4.6360000000000001</v>
      </c>
      <c r="I16" s="38">
        <v>0.91425000000000001</v>
      </c>
      <c r="J16" s="39">
        <v>19.720664365832615</v>
      </c>
      <c r="K16" s="42">
        <v>4.3347700000000007</v>
      </c>
      <c r="L16" s="43">
        <v>0.81169999999999987</v>
      </c>
      <c r="M16" s="44">
        <v>18.725330294340871</v>
      </c>
      <c r="N16" s="43">
        <v>6.6865600000000001</v>
      </c>
      <c r="O16" s="43">
        <v>1.21997</v>
      </c>
      <c r="P16" s="43">
        <v>18.245106601899931</v>
      </c>
      <c r="Q16" s="42">
        <v>7.83697</v>
      </c>
      <c r="R16" s="43">
        <v>1.1240999999999999</v>
      </c>
      <c r="S16" s="44">
        <v>14.343553694859107</v>
      </c>
      <c r="U16" t="e">
        <f>INDEX(earf!C:C,MATCH('Tab 3'!A16,earf!B:B,0))</f>
        <v>#N/A</v>
      </c>
    </row>
    <row r="17" spans="1:21" x14ac:dyDescent="0.25">
      <c r="A17" s="45" t="s">
        <v>66</v>
      </c>
      <c r="B17" s="37">
        <v>57.753749999999997</v>
      </c>
      <c r="C17" s="38">
        <v>5.3505000000000003</v>
      </c>
      <c r="D17" s="39">
        <v>9.2643334848386463</v>
      </c>
      <c r="E17" s="40">
        <v>33.944749999999999</v>
      </c>
      <c r="F17" s="37">
        <v>3.5625</v>
      </c>
      <c r="G17" s="41">
        <v>10.494995544229962</v>
      </c>
      <c r="H17" s="37">
        <v>95.533249999999995</v>
      </c>
      <c r="I17" s="38">
        <v>10.4595</v>
      </c>
      <c r="J17" s="39">
        <v>10.948544093286893</v>
      </c>
      <c r="K17" s="42">
        <v>9.1432500000000001</v>
      </c>
      <c r="L17" s="43">
        <v>0.65844999999999998</v>
      </c>
      <c r="M17" s="44">
        <v>7.2014874360867305</v>
      </c>
      <c r="N17" s="43">
        <v>5.4627299999999996</v>
      </c>
      <c r="O17" s="43">
        <v>0.51541000000000003</v>
      </c>
      <c r="P17" s="43">
        <v>9.4350260767052383</v>
      </c>
      <c r="Q17" s="42">
        <v>15.73828</v>
      </c>
      <c r="R17" s="43">
        <v>1.4894400000000001</v>
      </c>
      <c r="S17" s="44">
        <v>9.4638041768223733</v>
      </c>
      <c r="U17" t="e">
        <f>INDEX(earf!C:C,MATCH('Tab 3'!A17,earf!B:B,0))</f>
        <v>#N/A</v>
      </c>
    </row>
    <row r="18" spans="1:21" x14ac:dyDescent="0.25">
      <c r="A18" s="45" t="s">
        <v>68</v>
      </c>
      <c r="B18" s="37">
        <v>11.297499999999999</v>
      </c>
      <c r="C18" s="38">
        <v>1.1977500000000001</v>
      </c>
      <c r="D18" s="39">
        <v>10.601903075901749</v>
      </c>
      <c r="E18" s="40">
        <v>13.843500000000001</v>
      </c>
      <c r="F18" s="37">
        <v>1.2077500000000001</v>
      </c>
      <c r="G18" s="41">
        <v>8.7243110485065198</v>
      </c>
      <c r="H18" s="37">
        <v>16.154250000000001</v>
      </c>
      <c r="I18" s="38">
        <v>1.60975</v>
      </c>
      <c r="J18" s="39">
        <v>9.9648699258709001</v>
      </c>
      <c r="K18" s="42">
        <v>7.3590100000000005</v>
      </c>
      <c r="L18" s="43">
        <v>0.63841999999999999</v>
      </c>
      <c r="M18" s="44">
        <v>8.6753517117112207</v>
      </c>
      <c r="N18" s="43">
        <v>8.7494699999999987</v>
      </c>
      <c r="O18" s="43">
        <v>0.60898999999999992</v>
      </c>
      <c r="P18" s="43">
        <v>6.9603073100427801</v>
      </c>
      <c r="Q18" s="42">
        <v>10.325520000000001</v>
      </c>
      <c r="R18" s="43">
        <v>0.80894999999999995</v>
      </c>
      <c r="S18" s="44">
        <v>7.8344722590242419</v>
      </c>
      <c r="U18" t="e">
        <f>INDEX(earf!C:C,MATCH('Tab 3'!A18,earf!B:B,0))</f>
        <v>#N/A</v>
      </c>
    </row>
    <row r="19" spans="1:21" x14ac:dyDescent="0.25">
      <c r="A19" s="45" t="s">
        <v>70</v>
      </c>
      <c r="B19" s="37">
        <v>7.6180000000000003</v>
      </c>
      <c r="C19" s="38">
        <v>0.78325</v>
      </c>
      <c r="D19" s="39">
        <v>10.281569965870307</v>
      </c>
      <c r="E19" s="40">
        <v>6.2167500000000002</v>
      </c>
      <c r="F19" s="37">
        <v>0.89875000000000005</v>
      </c>
      <c r="G19" s="41">
        <v>14.456910765271243</v>
      </c>
      <c r="H19" s="37">
        <v>7.4327500000000004</v>
      </c>
      <c r="I19" s="38">
        <v>0.88075000000000003</v>
      </c>
      <c r="J19" s="39">
        <v>11.849584608657629</v>
      </c>
      <c r="K19" s="42">
        <v>7.7835699999999992</v>
      </c>
      <c r="L19" s="43">
        <v>0.65668000000000004</v>
      </c>
      <c r="M19" s="44">
        <v>8.4367456064505113</v>
      </c>
      <c r="N19" s="43">
        <v>6.3501300000000001</v>
      </c>
      <c r="O19" s="43">
        <v>0.78802000000000005</v>
      </c>
      <c r="P19" s="43">
        <v>12.409509726572528</v>
      </c>
      <c r="Q19" s="42">
        <v>8.0306999999999995</v>
      </c>
      <c r="R19" s="43">
        <v>0.87545000000000006</v>
      </c>
      <c r="S19" s="44">
        <v>10.901291294656756</v>
      </c>
      <c r="U19" t="e">
        <f>INDEX(earf!C:C,MATCH('Tab 3'!A19,earf!B:B,0))</f>
        <v>#N/A</v>
      </c>
    </row>
    <row r="20" spans="1:21" x14ac:dyDescent="0.25">
      <c r="A20" s="45" t="s">
        <v>72</v>
      </c>
      <c r="B20" s="37">
        <v>13.140750000000001</v>
      </c>
      <c r="C20" s="38">
        <v>1.4404999999999999</v>
      </c>
      <c r="D20" s="39">
        <v>10.962083594924186</v>
      </c>
      <c r="E20" s="40">
        <v>10.338749999999999</v>
      </c>
      <c r="F20" s="37">
        <v>1.3225</v>
      </c>
      <c r="G20" s="41">
        <v>12.791681779712247</v>
      </c>
      <c r="H20" s="37">
        <v>23.644500000000001</v>
      </c>
      <c r="I20" s="38">
        <v>3.0867499999999999</v>
      </c>
      <c r="J20" s="39">
        <v>13.054833047854681</v>
      </c>
      <c r="K20" s="42">
        <v>5.1666699999999999</v>
      </c>
      <c r="L20" s="43">
        <v>0.49887999999999999</v>
      </c>
      <c r="M20" s="44">
        <v>9.655735705976964</v>
      </c>
      <c r="N20" s="43">
        <v>4.0511999999999997</v>
      </c>
      <c r="O20" s="43">
        <v>0.43987000000000004</v>
      </c>
      <c r="P20" s="43">
        <v>10.857770537124804</v>
      </c>
      <c r="Q20" s="42">
        <v>8.8190400000000011</v>
      </c>
      <c r="R20" s="43">
        <v>1.05803</v>
      </c>
      <c r="S20" s="44">
        <v>11.997110796639996</v>
      </c>
      <c r="U20" t="e">
        <f>INDEX(earf!C:C,MATCH('Tab 3'!A20,earf!B:B,0))</f>
        <v>#N/A</v>
      </c>
    </row>
    <row r="21" spans="1:21" x14ac:dyDescent="0.25">
      <c r="A21" s="45" t="s">
        <v>48</v>
      </c>
      <c r="B21" s="37">
        <v>16.344249999999999</v>
      </c>
      <c r="C21" s="38">
        <v>1.496</v>
      </c>
      <c r="D21" s="39">
        <v>9.153066062988513</v>
      </c>
      <c r="E21" s="40">
        <v>15.1745</v>
      </c>
      <c r="F21" s="37">
        <v>1.6595</v>
      </c>
      <c r="G21" s="41">
        <v>10.936109921249464</v>
      </c>
      <c r="H21" s="37">
        <v>2.0409999999999999</v>
      </c>
      <c r="I21" s="38">
        <v>0.40699999999999997</v>
      </c>
      <c r="J21" s="39">
        <v>19.941205291523762</v>
      </c>
      <c r="K21" s="42">
        <v>6.4389399999999997</v>
      </c>
      <c r="L21" s="43">
        <v>0.53317999999999999</v>
      </c>
      <c r="M21" s="44">
        <v>8.2805554951591418</v>
      </c>
      <c r="N21" s="43">
        <v>5.8278499999999998</v>
      </c>
      <c r="O21" s="43">
        <v>0.59372000000000003</v>
      </c>
      <c r="P21" s="43">
        <v>10.187633518364406</v>
      </c>
      <c r="Q21" s="42">
        <v>7.2352200000000009</v>
      </c>
      <c r="R21" s="43">
        <v>1.3617999999999999</v>
      </c>
      <c r="S21" s="44">
        <v>18.821818825135928</v>
      </c>
      <c r="U21" t="e">
        <f>INDEX(earf!C:C,MATCH('Tab 3'!A21,earf!B:B,0))</f>
        <v>#N/A</v>
      </c>
    </row>
    <row r="22" spans="1:21" x14ac:dyDescent="0.25">
      <c r="A22" s="45" t="s">
        <v>62</v>
      </c>
      <c r="B22" s="37">
        <v>15.45875</v>
      </c>
      <c r="C22" s="38">
        <v>2.2622499999999999</v>
      </c>
      <c r="D22" s="39">
        <v>14.634106897388211</v>
      </c>
      <c r="E22" s="40">
        <v>12.874750000000001</v>
      </c>
      <c r="F22" s="37">
        <v>2.0332499999999998</v>
      </c>
      <c r="G22" s="41">
        <v>15.792539660964291</v>
      </c>
      <c r="H22" s="37">
        <v>21.691500000000001</v>
      </c>
      <c r="I22" s="38">
        <v>2.67075</v>
      </c>
      <c r="J22" s="39">
        <v>12.312426526519605</v>
      </c>
      <c r="K22" s="42">
        <v>6.3167900000000001</v>
      </c>
      <c r="L22" s="43">
        <v>0.83073999999999992</v>
      </c>
      <c r="M22" s="44">
        <v>13.1512999482332</v>
      </c>
      <c r="N22" s="43">
        <v>4.2462800000000005</v>
      </c>
      <c r="O22" s="43">
        <v>0.54796999999999996</v>
      </c>
      <c r="P22" s="43">
        <v>12.904707178989607</v>
      </c>
      <c r="Q22" s="42">
        <v>9.1449600000000011</v>
      </c>
      <c r="R22" s="43">
        <v>1.0365500000000001</v>
      </c>
      <c r="S22" s="44">
        <v>11.334658653509692</v>
      </c>
      <c r="U22" t="e">
        <f>INDEX(earf!C:C,MATCH('Tab 3'!A22,earf!B:B,0))</f>
        <v>#N/A</v>
      </c>
    </row>
    <row r="23" spans="1:21" x14ac:dyDescent="0.25">
      <c r="A23" s="45" t="s">
        <v>49</v>
      </c>
      <c r="B23" s="37">
        <v>19.183250000000001</v>
      </c>
      <c r="C23" s="38">
        <v>1.6074999999999999</v>
      </c>
      <c r="D23" s="39">
        <v>8.3797062541540139</v>
      </c>
      <c r="E23" s="40">
        <v>17.88025</v>
      </c>
      <c r="F23" s="37">
        <v>1.53975</v>
      </c>
      <c r="G23" s="41">
        <v>8.6114567749332362</v>
      </c>
      <c r="H23" s="37">
        <v>32.170250000000003</v>
      </c>
      <c r="I23" s="38">
        <v>4.4172500000000001</v>
      </c>
      <c r="J23" s="39">
        <v>13.730853816802792</v>
      </c>
      <c r="K23" s="42">
        <v>8.3828999999999994</v>
      </c>
      <c r="L23" s="43">
        <v>0.58267000000000002</v>
      </c>
      <c r="M23" s="44">
        <v>6.9506972527406994</v>
      </c>
      <c r="N23" s="43">
        <v>7.1371100000000007</v>
      </c>
      <c r="O23" s="43">
        <v>0.51041999999999998</v>
      </c>
      <c r="P23" s="43">
        <v>7.1516342048812467</v>
      </c>
      <c r="Q23" s="42">
        <v>11.356400000000001</v>
      </c>
      <c r="R23" s="43">
        <v>1.4510500000000002</v>
      </c>
      <c r="S23" s="44">
        <v>12.777376633440175</v>
      </c>
      <c r="U23" t="e">
        <f>INDEX(earf!C:C,MATCH('Tab 3'!A23,earf!B:B,0))</f>
        <v>#N/A</v>
      </c>
    </row>
    <row r="24" spans="1:21" x14ac:dyDescent="0.25">
      <c r="A24" s="45" t="s">
        <v>50</v>
      </c>
      <c r="B24" s="37">
        <v>18.017749999999999</v>
      </c>
      <c r="C24" s="38">
        <v>2.1447500000000002</v>
      </c>
      <c r="D24" s="39">
        <v>11.903539565151032</v>
      </c>
      <c r="E24" s="40">
        <v>16.778500000000001</v>
      </c>
      <c r="F24" s="37">
        <v>2.1549999999999998</v>
      </c>
      <c r="G24" s="41">
        <v>12.843817981345174</v>
      </c>
      <c r="H24" s="37">
        <v>27.220749999999999</v>
      </c>
      <c r="I24" s="38">
        <v>2.89025</v>
      </c>
      <c r="J24" s="39">
        <v>10.617819126952785</v>
      </c>
      <c r="K24" s="42">
        <v>6.1107700000000005</v>
      </c>
      <c r="L24" s="43">
        <v>0.66064000000000001</v>
      </c>
      <c r="M24" s="44">
        <v>10.811076181888698</v>
      </c>
      <c r="N24" s="43">
        <v>5.06501</v>
      </c>
      <c r="O24" s="43">
        <v>0.58016000000000001</v>
      </c>
      <c r="P24" s="43">
        <v>11.454271561161773</v>
      </c>
      <c r="Q24" s="42">
        <v>11.004580000000001</v>
      </c>
      <c r="R24" s="43">
        <v>0.99769000000000008</v>
      </c>
      <c r="S24" s="44">
        <v>9.0661342822715625</v>
      </c>
      <c r="U24" t="e">
        <f>INDEX(earf!C:C,MATCH('Tab 3'!A24,earf!B:B,0))</f>
        <v>#N/A</v>
      </c>
    </row>
    <row r="25" spans="1:21" x14ac:dyDescent="0.25">
      <c r="A25" s="45" t="s">
        <v>51</v>
      </c>
      <c r="B25" s="37">
        <v>12.986499999999999</v>
      </c>
      <c r="C25" s="38">
        <v>1.5009999999999999</v>
      </c>
      <c r="D25" s="39">
        <v>11.558156547183614</v>
      </c>
      <c r="E25" s="40">
        <v>8.6859999999999999</v>
      </c>
      <c r="F25" s="37">
        <v>1.337</v>
      </c>
      <c r="G25" s="41">
        <v>15.392585770204928</v>
      </c>
      <c r="H25" s="37">
        <v>49.237250000000003</v>
      </c>
      <c r="I25" s="38">
        <v>5.86</v>
      </c>
      <c r="J25" s="39">
        <v>11.901558271430675</v>
      </c>
      <c r="K25" s="42">
        <v>7.1921799999999996</v>
      </c>
      <c r="L25" s="43">
        <v>0.70296000000000003</v>
      </c>
      <c r="M25" s="44">
        <v>9.7739489278633194</v>
      </c>
      <c r="N25" s="43">
        <v>4.53775</v>
      </c>
      <c r="O25" s="43">
        <v>0.64533000000000007</v>
      </c>
      <c r="P25" s="43">
        <v>14.221365214037794</v>
      </c>
      <c r="Q25" s="42">
        <v>15.513730000000001</v>
      </c>
      <c r="R25" s="43">
        <v>1.6574800000000001</v>
      </c>
      <c r="S25" s="44">
        <v>10.683955438182823</v>
      </c>
      <c r="U25" t="e">
        <f>INDEX(earf!C:C,MATCH('Tab 3'!A25,earf!B:B,0))</f>
        <v>#N/A</v>
      </c>
    </row>
    <row r="26" spans="1:21" x14ac:dyDescent="0.25">
      <c r="A26" s="45" t="s">
        <v>21</v>
      </c>
      <c r="B26" s="37">
        <v>0.57425000000000004</v>
      </c>
      <c r="C26" s="38">
        <v>0.17799999999999999</v>
      </c>
      <c r="D26" s="39">
        <v>30.996952546800173</v>
      </c>
      <c r="E26" s="40">
        <v>1.4005000000000001</v>
      </c>
      <c r="F26" s="37">
        <v>0.23050000000000001</v>
      </c>
      <c r="G26" s="41">
        <v>16.458407711531596</v>
      </c>
      <c r="H26" s="37">
        <v>20.215</v>
      </c>
      <c r="I26" s="38">
        <v>2.4049999999999998</v>
      </c>
      <c r="J26" s="39">
        <v>11.897106109324758</v>
      </c>
      <c r="K26" s="42">
        <v>2.32572</v>
      </c>
      <c r="L26" s="43">
        <v>0.65383999999999998</v>
      </c>
      <c r="M26" s="44">
        <v>28.113444438711454</v>
      </c>
      <c r="N26" s="43">
        <v>5.03749</v>
      </c>
      <c r="O26" s="43">
        <v>0.70869000000000004</v>
      </c>
      <c r="P26" s="43">
        <v>14.068315768368771</v>
      </c>
      <c r="Q26" s="42">
        <v>11.03135</v>
      </c>
      <c r="R26" s="43">
        <v>1.15021</v>
      </c>
      <c r="S26" s="44">
        <v>10.426738341182176</v>
      </c>
      <c r="U26" t="str">
        <f>INDEX(earf!C:C,MATCH('Tab 3'!A26,earf!B:B,0))</f>
        <v>Pateros</v>
      </c>
    </row>
    <row r="27" spans="1:21" x14ac:dyDescent="0.25">
      <c r="A27" s="45" t="s">
        <v>64</v>
      </c>
      <c r="B27" s="37">
        <v>21.42775</v>
      </c>
      <c r="C27" s="38">
        <v>2.5122499999999999</v>
      </c>
      <c r="D27" s="39">
        <v>11.724282764172626</v>
      </c>
      <c r="E27" s="40">
        <v>14.633749999999999</v>
      </c>
      <c r="F27" s="37">
        <v>2.4627500000000002</v>
      </c>
      <c r="G27" s="41">
        <v>16.829247458785343</v>
      </c>
      <c r="H27" s="37">
        <v>46.488250000000001</v>
      </c>
      <c r="I27" s="38">
        <v>6.82925</v>
      </c>
      <c r="J27" s="39">
        <v>14.690271197560675</v>
      </c>
      <c r="K27" s="42">
        <v>6.2533199999999995</v>
      </c>
      <c r="L27" s="43">
        <v>0.68184</v>
      </c>
      <c r="M27" s="44">
        <v>10.90364798219186</v>
      </c>
      <c r="N27" s="43">
        <v>3.78186</v>
      </c>
      <c r="O27" s="43">
        <v>0.58745000000000003</v>
      </c>
      <c r="P27" s="43">
        <v>15.533361890709864</v>
      </c>
      <c r="Q27" s="42">
        <v>12.244779999999999</v>
      </c>
      <c r="R27" s="43">
        <v>1.59599</v>
      </c>
      <c r="S27" s="44">
        <v>13.034043894622853</v>
      </c>
      <c r="U27" t="e">
        <f>INDEX(earf!C:C,MATCH('Tab 3'!A27,earf!B:B,0))</f>
        <v>#N/A</v>
      </c>
    </row>
    <row r="28" spans="1:21" x14ac:dyDescent="0.25">
      <c r="A28" s="86"/>
      <c r="B28" s="87"/>
      <c r="C28" s="87"/>
      <c r="D28" s="88"/>
      <c r="E28" s="87"/>
      <c r="F28" s="87"/>
      <c r="G28" s="88"/>
      <c r="H28" s="87"/>
      <c r="I28" s="87"/>
      <c r="J28" s="88"/>
      <c r="K28" s="89"/>
      <c r="L28" s="89"/>
      <c r="M28" s="89"/>
      <c r="N28" s="89"/>
      <c r="O28" s="89"/>
      <c r="P28" s="89"/>
      <c r="Q28" s="89"/>
      <c r="R28" s="89"/>
      <c r="S28" s="89"/>
    </row>
    <row r="29" spans="1:21" ht="27" customHeight="1" x14ac:dyDescent="0.25">
      <c r="A29" s="94" t="s">
        <v>28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21" x14ac:dyDescent="0.25">
      <c r="A30" s="9" t="s">
        <v>25</v>
      </c>
    </row>
  </sheetData>
  <mergeCells count="10">
    <mergeCell ref="A29:S29"/>
    <mergeCell ref="A3:A5"/>
    <mergeCell ref="B3:J3"/>
    <mergeCell ref="K3:S3"/>
    <mergeCell ref="B4:D4"/>
    <mergeCell ref="E4:G4"/>
    <mergeCell ref="H4:J4"/>
    <mergeCell ref="K4:M4"/>
    <mergeCell ref="N4:P4"/>
    <mergeCell ref="Q4:S4"/>
  </mergeCells>
  <pageMargins left="0.51181102362204722" right="0.5118110236220472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69FE-F23F-41F4-B718-6BE1CD515F83}">
  <dimension ref="A2:U2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1" sqref="G31"/>
    </sheetView>
  </sheetViews>
  <sheetFormatPr defaultRowHeight="15" x14ac:dyDescent="0.25"/>
  <cols>
    <col min="1" max="1" width="33.28515625" style="28" customWidth="1"/>
    <col min="2" max="2" width="11.28515625" customWidth="1"/>
    <col min="3" max="4" width="8.85546875" customWidth="1"/>
    <col min="5" max="5" width="11.28515625" customWidth="1"/>
    <col min="6" max="7" width="8.85546875" customWidth="1"/>
    <col min="8" max="8" width="11.28515625" customWidth="1"/>
    <col min="9" max="10" width="8.85546875" customWidth="1"/>
    <col min="11" max="19" width="8.85546875" style="28" customWidth="1"/>
    <col min="21" max="34" width="0" hidden="1" customWidth="1"/>
  </cols>
  <sheetData>
    <row r="2" spans="1:21" x14ac:dyDescent="0.25">
      <c r="A2" s="28" t="s">
        <v>29</v>
      </c>
    </row>
    <row r="3" spans="1:21" x14ac:dyDescent="0.25">
      <c r="A3" s="100" t="s">
        <v>0</v>
      </c>
      <c r="B3" s="101" t="s">
        <v>30</v>
      </c>
      <c r="C3" s="102"/>
      <c r="D3" s="102"/>
      <c r="E3" s="102"/>
      <c r="F3" s="102"/>
      <c r="G3" s="102"/>
      <c r="H3" s="102"/>
      <c r="I3" s="102"/>
      <c r="J3" s="102"/>
      <c r="K3" s="102" t="s">
        <v>31</v>
      </c>
      <c r="L3" s="102"/>
      <c r="M3" s="102"/>
      <c r="N3" s="102"/>
      <c r="O3" s="102"/>
      <c r="P3" s="102"/>
      <c r="Q3" s="102"/>
      <c r="R3" s="102"/>
      <c r="S3" s="102"/>
    </row>
    <row r="4" spans="1:21" x14ac:dyDescent="0.25">
      <c r="A4" s="100"/>
      <c r="B4" s="102">
        <v>2018</v>
      </c>
      <c r="C4" s="102"/>
      <c r="D4" s="102"/>
      <c r="E4" s="102">
        <v>2019</v>
      </c>
      <c r="F4" s="102"/>
      <c r="G4" s="102"/>
      <c r="H4" s="102">
        <v>2020</v>
      </c>
      <c r="I4" s="102"/>
      <c r="J4" s="102"/>
      <c r="K4" s="102">
        <v>2018</v>
      </c>
      <c r="L4" s="102"/>
      <c r="M4" s="102"/>
      <c r="N4" s="101">
        <v>2019</v>
      </c>
      <c r="O4" s="102"/>
      <c r="P4" s="103"/>
      <c r="Q4" s="102">
        <v>2020</v>
      </c>
      <c r="R4" s="102"/>
      <c r="S4" s="102"/>
    </row>
    <row r="5" spans="1:21" x14ac:dyDescent="0.25">
      <c r="A5" s="100"/>
      <c r="B5" s="29" t="s">
        <v>1</v>
      </c>
      <c r="C5" s="29" t="s">
        <v>2</v>
      </c>
      <c r="D5" s="29" t="s">
        <v>32</v>
      </c>
      <c r="E5" s="29" t="s">
        <v>1</v>
      </c>
      <c r="F5" s="29" t="s">
        <v>2</v>
      </c>
      <c r="G5" s="29" t="s">
        <v>32</v>
      </c>
      <c r="H5" s="29" t="s">
        <v>1</v>
      </c>
      <c r="I5" s="29" t="s">
        <v>2</v>
      </c>
      <c r="J5" s="29" t="s">
        <v>32</v>
      </c>
      <c r="K5" s="29" t="s">
        <v>1</v>
      </c>
      <c r="L5" s="29" t="s">
        <v>2</v>
      </c>
      <c r="M5" s="29" t="s">
        <v>3</v>
      </c>
      <c r="N5" s="30" t="s">
        <v>1</v>
      </c>
      <c r="O5" s="29" t="s">
        <v>2</v>
      </c>
      <c r="P5" s="31" t="s">
        <v>3</v>
      </c>
      <c r="Q5" s="29" t="s">
        <v>1</v>
      </c>
      <c r="R5" s="29" t="s">
        <v>2</v>
      </c>
      <c r="S5" s="29" t="s">
        <v>3</v>
      </c>
    </row>
    <row r="6" spans="1:21" x14ac:dyDescent="0.25">
      <c r="A6" s="32"/>
      <c r="B6" s="33"/>
      <c r="C6" s="2"/>
      <c r="D6" s="4"/>
      <c r="E6" s="5"/>
      <c r="F6" s="2"/>
      <c r="G6" s="4"/>
      <c r="H6" s="5"/>
      <c r="I6" s="2"/>
      <c r="J6" s="4"/>
      <c r="K6" s="34"/>
      <c r="L6" s="35"/>
      <c r="M6" s="36"/>
      <c r="N6" s="2"/>
      <c r="O6" s="2"/>
      <c r="P6" s="2"/>
      <c r="Q6" s="34"/>
      <c r="R6" s="35"/>
      <c r="S6" s="36"/>
    </row>
    <row r="7" spans="1:21" x14ac:dyDescent="0.25">
      <c r="A7" s="32" t="s">
        <v>4</v>
      </c>
      <c r="B7" s="37">
        <v>43459.905250000003</v>
      </c>
      <c r="C7" s="38">
        <v>272.31725</v>
      </c>
      <c r="D7" s="39">
        <v>0.62659421007366323</v>
      </c>
      <c r="E7" s="40">
        <v>44197.11825</v>
      </c>
      <c r="F7" s="37">
        <v>274.03300000000002</v>
      </c>
      <c r="G7" s="41">
        <v>0.62002458723652187</v>
      </c>
      <c r="H7" s="37">
        <v>43878.159</v>
      </c>
      <c r="I7" s="38">
        <v>276.13549999999998</v>
      </c>
      <c r="J7" s="39">
        <v>0.62932334968748349</v>
      </c>
      <c r="K7" s="42">
        <v>60.919939999999997</v>
      </c>
      <c r="L7" s="43">
        <v>0.12252</v>
      </c>
      <c r="M7" s="44">
        <v>0.2011164160700093</v>
      </c>
      <c r="N7" s="43">
        <v>61.262819999999998</v>
      </c>
      <c r="O7" s="43">
        <v>0.11582000000000001</v>
      </c>
      <c r="P7" s="43">
        <v>0.18905430732702153</v>
      </c>
      <c r="Q7" s="42">
        <v>59.509959999999992</v>
      </c>
      <c r="R7" s="43">
        <v>0.13844000000000001</v>
      </c>
      <c r="S7" s="44">
        <v>0.23263332726152064</v>
      </c>
    </row>
    <row r="8" spans="1:21" x14ac:dyDescent="0.25">
      <c r="A8" s="32"/>
      <c r="B8" s="37"/>
      <c r="C8" s="38"/>
      <c r="D8" s="39"/>
      <c r="E8" s="40"/>
      <c r="F8" s="37"/>
      <c r="G8" s="41"/>
      <c r="H8" s="37"/>
      <c r="I8" s="38"/>
      <c r="J8" s="39"/>
      <c r="K8" s="42"/>
      <c r="L8" s="43"/>
      <c r="M8" s="44"/>
      <c r="N8" s="43"/>
      <c r="O8" s="43"/>
      <c r="P8" s="43"/>
      <c r="Q8" s="42"/>
      <c r="R8" s="43"/>
      <c r="S8" s="44"/>
    </row>
    <row r="9" spans="1:21" x14ac:dyDescent="0.25">
      <c r="A9" s="32" t="s">
        <v>5</v>
      </c>
      <c r="B9" s="37">
        <v>5536.5507500000003</v>
      </c>
      <c r="C9" s="38">
        <v>81.1905</v>
      </c>
      <c r="D9" s="39">
        <v>1.4664455121268418</v>
      </c>
      <c r="E9" s="40">
        <v>5903.5592500000002</v>
      </c>
      <c r="F9" s="37">
        <v>90.479749999999996</v>
      </c>
      <c r="G9" s="41">
        <v>1.532630505910481</v>
      </c>
      <c r="H9" s="37">
        <v>5717.6852500000005</v>
      </c>
      <c r="I9" s="38">
        <v>76.117999999999995</v>
      </c>
      <c r="J9" s="39">
        <v>1.3312730007304967</v>
      </c>
      <c r="K9" s="42">
        <v>60.26878</v>
      </c>
      <c r="L9" s="43">
        <v>0.27133000000000002</v>
      </c>
      <c r="M9" s="44">
        <v>0.45019992108683804</v>
      </c>
      <c r="N9" s="43">
        <v>60.49776</v>
      </c>
      <c r="O9" s="43">
        <v>0.26258000000000004</v>
      </c>
      <c r="P9" s="43">
        <v>0.43403259889291773</v>
      </c>
      <c r="Q9" s="42">
        <v>57.534050000000001</v>
      </c>
      <c r="R9" s="43">
        <v>0.29892999999999997</v>
      </c>
      <c r="S9" s="44">
        <v>0.5195705847233073</v>
      </c>
    </row>
    <row r="10" spans="1:21" x14ac:dyDescent="0.25">
      <c r="A10" s="32"/>
      <c r="B10" s="37"/>
      <c r="C10" s="38"/>
      <c r="D10" s="39"/>
      <c r="E10" s="40"/>
      <c r="F10" s="37"/>
      <c r="G10" s="41"/>
      <c r="H10" s="37"/>
      <c r="I10" s="38"/>
      <c r="J10" s="39"/>
      <c r="K10" s="42"/>
      <c r="L10" s="43"/>
      <c r="M10" s="44"/>
      <c r="N10" s="43"/>
      <c r="O10" s="43"/>
      <c r="P10" s="43"/>
      <c r="Q10" s="42"/>
      <c r="R10" s="43"/>
      <c r="S10" s="44"/>
    </row>
    <row r="11" spans="1:21" x14ac:dyDescent="0.25">
      <c r="A11" s="45" t="s">
        <v>52</v>
      </c>
      <c r="B11" s="37">
        <v>801.29300000000001</v>
      </c>
      <c r="C11" s="38">
        <v>34.621000000000002</v>
      </c>
      <c r="D11" s="39">
        <v>4.3206417627509541</v>
      </c>
      <c r="E11" s="40">
        <v>815.58825000000002</v>
      </c>
      <c r="F11" s="37">
        <v>35.647750000000002</v>
      </c>
      <c r="G11" s="41">
        <v>4.3708023012837662</v>
      </c>
      <c r="H11" s="37">
        <v>799.42075</v>
      </c>
      <c r="I11" s="38">
        <v>29.440249999999999</v>
      </c>
      <c r="J11" s="39">
        <v>3.6826977533420293</v>
      </c>
      <c r="K11" s="42">
        <v>62.989899999999999</v>
      </c>
      <c r="L11" s="43">
        <v>0.71048</v>
      </c>
      <c r="M11" s="44">
        <v>1.1279268581153488</v>
      </c>
      <c r="N11" s="43">
        <v>61.784570000000002</v>
      </c>
      <c r="O11" s="43">
        <v>0.73795999999999995</v>
      </c>
      <c r="P11" s="43">
        <v>1.1944082478845444</v>
      </c>
      <c r="Q11" s="42">
        <v>59.507030000000007</v>
      </c>
      <c r="R11" s="43">
        <v>0.89771000000000001</v>
      </c>
      <c r="S11" s="44">
        <v>1.5085780621213996</v>
      </c>
      <c r="U11" t="e">
        <f>INDEX(earf!C:C,MATCH('Tab 2'!A11,earf!B:B,0))</f>
        <v>#N/A</v>
      </c>
    </row>
    <row r="12" spans="1:21" x14ac:dyDescent="0.25">
      <c r="A12" s="45" t="s">
        <v>54</v>
      </c>
      <c r="B12" s="37">
        <v>184.18275</v>
      </c>
      <c r="C12" s="38">
        <v>8.8242499999999993</v>
      </c>
      <c r="D12" s="39">
        <v>4.7910295616717633</v>
      </c>
      <c r="E12" s="40">
        <v>203.72825</v>
      </c>
      <c r="F12" s="37">
        <v>14.18075</v>
      </c>
      <c r="G12" s="41">
        <v>6.9606203361585841</v>
      </c>
      <c r="H12" s="37">
        <v>194.24600000000001</v>
      </c>
      <c r="I12" s="38">
        <v>9.26</v>
      </c>
      <c r="J12" s="39">
        <v>4.7671509323229309</v>
      </c>
      <c r="K12" s="42">
        <v>63.778729999999996</v>
      </c>
      <c r="L12" s="43">
        <v>0.89605000000000001</v>
      </c>
      <c r="M12" s="44">
        <v>1.4049354698658942</v>
      </c>
      <c r="N12" s="43">
        <v>63.591969999999996</v>
      </c>
      <c r="O12" s="43">
        <v>1.37341</v>
      </c>
      <c r="P12" s="43">
        <v>2.1597223674624328</v>
      </c>
      <c r="Q12" s="42">
        <v>58.916959999999996</v>
      </c>
      <c r="R12" s="43">
        <v>1.03068</v>
      </c>
      <c r="S12" s="44">
        <v>1.7493774288422215</v>
      </c>
      <c r="U12" t="e">
        <f>INDEX(earf!C:C,MATCH('Tab 2'!A12,earf!B:B,0))</f>
        <v>#N/A</v>
      </c>
    </row>
    <row r="13" spans="1:21" x14ac:dyDescent="0.25">
      <c r="A13" s="45" t="s">
        <v>58</v>
      </c>
      <c r="B13" s="37">
        <v>192.16825</v>
      </c>
      <c r="C13" s="38">
        <v>8.9082500000000007</v>
      </c>
      <c r="D13" s="39">
        <v>4.6356513107654358</v>
      </c>
      <c r="E13" s="40">
        <v>196.04300000000001</v>
      </c>
      <c r="F13" s="37">
        <v>7.8492499999999996</v>
      </c>
      <c r="G13" s="41">
        <v>4.0038409940676276</v>
      </c>
      <c r="H13" s="37">
        <v>200.62074999999999</v>
      </c>
      <c r="I13" s="38">
        <v>7.74275</v>
      </c>
      <c r="J13" s="39">
        <v>3.8593963984283781</v>
      </c>
      <c r="K13" s="42">
        <v>60.768180000000008</v>
      </c>
      <c r="L13" s="43">
        <v>0.72635000000000005</v>
      </c>
      <c r="M13" s="44">
        <v>1.1952801614265887</v>
      </c>
      <c r="N13" s="43">
        <v>58.463039999999999</v>
      </c>
      <c r="O13" s="43">
        <v>0.77054</v>
      </c>
      <c r="P13" s="43">
        <v>1.3179950957049105</v>
      </c>
      <c r="Q13" s="42">
        <v>58.811239999999998</v>
      </c>
      <c r="R13" s="43">
        <v>0.68947000000000003</v>
      </c>
      <c r="S13" s="44">
        <v>1.1723439260930395</v>
      </c>
      <c r="U13" t="e">
        <f>INDEX(earf!C:C,MATCH('Tab 2'!A13,earf!B:B,0))</f>
        <v>#N/A</v>
      </c>
    </row>
    <row r="14" spans="1:21" x14ac:dyDescent="0.25">
      <c r="A14" s="45" t="s">
        <v>60</v>
      </c>
      <c r="B14" s="37">
        <v>329.97725000000003</v>
      </c>
      <c r="C14" s="38">
        <v>15.29025</v>
      </c>
      <c r="D14" s="39">
        <v>4.6337285373461352</v>
      </c>
      <c r="E14" s="40">
        <v>352.92250000000001</v>
      </c>
      <c r="F14" s="37">
        <v>15.343249999999999</v>
      </c>
      <c r="G14" s="41">
        <v>4.3474842210400304</v>
      </c>
      <c r="H14" s="37">
        <v>347.61275000000001</v>
      </c>
      <c r="I14" s="38">
        <v>15.884499999999999</v>
      </c>
      <c r="J14" s="39">
        <v>4.5695964834431422</v>
      </c>
      <c r="K14" s="42">
        <v>60.514140000000005</v>
      </c>
      <c r="L14" s="43">
        <v>0.97138999999999998</v>
      </c>
      <c r="M14" s="44">
        <v>1.6052281334577339</v>
      </c>
      <c r="N14" s="43">
        <v>60.597270000000002</v>
      </c>
      <c r="O14" s="43">
        <v>0.77198</v>
      </c>
      <c r="P14" s="43">
        <v>1.2739517803359788</v>
      </c>
      <c r="Q14" s="42">
        <v>58.457800000000006</v>
      </c>
      <c r="R14" s="43">
        <v>0.86382999999999999</v>
      </c>
      <c r="S14" s="44">
        <v>1.4776984422951256</v>
      </c>
      <c r="U14" t="e">
        <f>INDEX(earf!C:C,MATCH('Tab 2'!A14,earf!B:B,0))</f>
        <v>#N/A</v>
      </c>
    </row>
    <row r="15" spans="1:21" x14ac:dyDescent="0.25">
      <c r="A15" s="45" t="s">
        <v>10</v>
      </c>
      <c r="B15" s="37">
        <v>1267.44975</v>
      </c>
      <c r="C15" s="38">
        <v>48.735500000000002</v>
      </c>
      <c r="D15" s="39">
        <v>3.8451623032786904</v>
      </c>
      <c r="E15" s="40">
        <v>1390.9475</v>
      </c>
      <c r="F15" s="37">
        <v>58.734999999999999</v>
      </c>
      <c r="G15" s="41">
        <v>4.2226611716114375</v>
      </c>
      <c r="H15" s="37">
        <v>1316.1775</v>
      </c>
      <c r="I15" s="38">
        <v>46.83625</v>
      </c>
      <c r="J15" s="39">
        <v>3.5585055966995331</v>
      </c>
      <c r="K15" s="42">
        <v>61.373029999999993</v>
      </c>
      <c r="L15" s="43">
        <v>0.84308000000000005</v>
      </c>
      <c r="M15" s="44">
        <v>1.3736978604445635</v>
      </c>
      <c r="N15" s="43">
        <v>62.807000000000002</v>
      </c>
      <c r="O15" s="43">
        <v>0.77917000000000003</v>
      </c>
      <c r="P15" s="43">
        <v>1.2405782794911395</v>
      </c>
      <c r="Q15" s="42">
        <v>58.938549999999999</v>
      </c>
      <c r="R15" s="43">
        <v>0.75314999999999999</v>
      </c>
      <c r="S15" s="44">
        <v>1.2778563435985446</v>
      </c>
      <c r="U15" t="str">
        <f>INDEX(earf!C:C,MATCH('Tab 2'!A15,earf!B:B,0))</f>
        <v>Quezon City</v>
      </c>
    </row>
    <row r="16" spans="1:21" x14ac:dyDescent="0.25">
      <c r="A16" s="45" t="s">
        <v>56</v>
      </c>
      <c r="B16" s="37">
        <v>53.930999999999997</v>
      </c>
      <c r="C16" s="38">
        <v>4.45</v>
      </c>
      <c r="D16" s="39">
        <v>8.2512840481355809</v>
      </c>
      <c r="E16" s="40">
        <v>60.082000000000001</v>
      </c>
      <c r="F16" s="37">
        <v>4.0110000000000001</v>
      </c>
      <c r="G16" s="41">
        <v>6.6758763023867385</v>
      </c>
      <c r="H16" s="37">
        <v>59.154249999999998</v>
      </c>
      <c r="I16" s="38">
        <v>5.968</v>
      </c>
      <c r="J16" s="39">
        <v>10.088877806750995</v>
      </c>
      <c r="K16" s="42">
        <v>63.958590000000001</v>
      </c>
      <c r="L16" s="43">
        <v>1.22919</v>
      </c>
      <c r="M16" s="44">
        <v>1.9218528738672944</v>
      </c>
      <c r="N16" s="43">
        <v>64.123189999999994</v>
      </c>
      <c r="O16" s="43">
        <v>1.35181</v>
      </c>
      <c r="P16" s="43">
        <v>2.1081452747438174</v>
      </c>
      <c r="Q16" s="42">
        <v>63.012429999999995</v>
      </c>
      <c r="R16" s="43">
        <v>1.5435099999999999</v>
      </c>
      <c r="S16" s="44">
        <v>2.4495325763504123</v>
      </c>
      <c r="U16" t="e">
        <f>INDEX(earf!C:C,MATCH('Tab 2'!A16,earf!B:B,0))</f>
        <v>#N/A</v>
      </c>
    </row>
    <row r="17" spans="1:21" x14ac:dyDescent="0.25">
      <c r="A17" s="45" t="s">
        <v>66</v>
      </c>
      <c r="B17" s="37">
        <v>631.65525000000002</v>
      </c>
      <c r="C17" s="38">
        <v>37.182499999999997</v>
      </c>
      <c r="D17" s="39">
        <v>5.8865180017105851</v>
      </c>
      <c r="E17" s="40">
        <v>621.38774999999998</v>
      </c>
      <c r="F17" s="37">
        <v>35.095500000000001</v>
      </c>
      <c r="G17" s="41">
        <v>5.6479227342347835</v>
      </c>
      <c r="H17" s="37">
        <v>607.01175000000001</v>
      </c>
      <c r="I17" s="38">
        <v>28.97175</v>
      </c>
      <c r="J17" s="39">
        <v>4.7728483015361727</v>
      </c>
      <c r="K17" s="42">
        <v>56.864979999999996</v>
      </c>
      <c r="L17" s="43">
        <v>0.78820000000000001</v>
      </c>
      <c r="M17" s="44">
        <v>1.3860903494558516</v>
      </c>
      <c r="N17" s="43">
        <v>54.581719999999997</v>
      </c>
      <c r="O17" s="43">
        <v>0.71991000000000005</v>
      </c>
      <c r="P17" s="43">
        <v>1.3189580687453601</v>
      </c>
      <c r="Q17" s="42">
        <v>52.301260000000006</v>
      </c>
      <c r="R17" s="43">
        <v>1.2358499999999999</v>
      </c>
      <c r="S17" s="44">
        <v>2.3629449844994168</v>
      </c>
      <c r="U17" t="e">
        <f>INDEX(earf!C:C,MATCH('Tab 2'!A17,earf!B:B,0))</f>
        <v>#N/A</v>
      </c>
    </row>
    <row r="18" spans="1:21" x14ac:dyDescent="0.25">
      <c r="A18" s="45" t="s">
        <v>68</v>
      </c>
      <c r="B18" s="37">
        <v>153.51849999999999</v>
      </c>
      <c r="C18" s="38">
        <v>8.0939999999999994</v>
      </c>
      <c r="D18" s="39">
        <v>5.2723287421385701</v>
      </c>
      <c r="E18" s="40">
        <v>158.22</v>
      </c>
      <c r="F18" s="37">
        <v>8.0162499999999994</v>
      </c>
      <c r="G18" s="41">
        <v>5.0665212994564532</v>
      </c>
      <c r="H18" s="37">
        <v>156.44999999999999</v>
      </c>
      <c r="I18" s="38">
        <v>8.4975000000000005</v>
      </c>
      <c r="J18" s="39">
        <v>5.4314477468839888</v>
      </c>
      <c r="K18" s="42">
        <v>59.865139999999997</v>
      </c>
      <c r="L18" s="43">
        <v>0.80593999999999999</v>
      </c>
      <c r="M18" s="44">
        <v>1.3462592754314113</v>
      </c>
      <c r="N18" s="43">
        <v>59.596819999999994</v>
      </c>
      <c r="O18" s="43">
        <v>0.74232999999999993</v>
      </c>
      <c r="P18" s="43">
        <v>1.2455865933786399</v>
      </c>
      <c r="Q18" s="42">
        <v>58.452780000000004</v>
      </c>
      <c r="R18" s="43">
        <v>0.92586999999999997</v>
      </c>
      <c r="S18" s="44">
        <v>1.5839623025628549</v>
      </c>
      <c r="U18" t="e">
        <f>INDEX(earf!C:C,MATCH('Tab 2'!A18,earf!B:B,0))</f>
        <v>#N/A</v>
      </c>
    </row>
    <row r="19" spans="1:21" x14ac:dyDescent="0.25">
      <c r="A19" s="45" t="s">
        <v>70</v>
      </c>
      <c r="B19" s="37">
        <v>97.873249999999999</v>
      </c>
      <c r="C19" s="38">
        <v>6.2169999999999996</v>
      </c>
      <c r="D19" s="39">
        <v>6.3520931408735279</v>
      </c>
      <c r="E19" s="40">
        <v>97.899249999999995</v>
      </c>
      <c r="F19" s="37">
        <v>6.3777499999999998</v>
      </c>
      <c r="G19" s="41">
        <v>6.5146055766515065</v>
      </c>
      <c r="H19" s="37">
        <v>92.553749999999994</v>
      </c>
      <c r="I19" s="38">
        <v>5.1515000000000004</v>
      </c>
      <c r="J19" s="39">
        <v>5.5659549180881376</v>
      </c>
      <c r="K19" s="42">
        <v>57.26587</v>
      </c>
      <c r="L19" s="43">
        <v>0.74777000000000005</v>
      </c>
      <c r="M19" s="44">
        <v>1.3057865007551619</v>
      </c>
      <c r="N19" s="43">
        <v>57.614460000000001</v>
      </c>
      <c r="O19" s="43">
        <v>0.9664600000000001</v>
      </c>
      <c r="P19" s="43">
        <v>1.677460831881441</v>
      </c>
      <c r="Q19" s="42">
        <v>54.20722</v>
      </c>
      <c r="R19" s="43">
        <v>0.85327000000000008</v>
      </c>
      <c r="S19" s="44">
        <v>1.5740892080427664</v>
      </c>
      <c r="U19" t="e">
        <f>INDEX(earf!C:C,MATCH('Tab 2'!A19,earf!B:B,0))</f>
        <v>#N/A</v>
      </c>
    </row>
    <row r="20" spans="1:21" x14ac:dyDescent="0.25">
      <c r="A20" s="45" t="s">
        <v>72</v>
      </c>
      <c r="B20" s="37">
        <v>254.33750000000001</v>
      </c>
      <c r="C20" s="38">
        <v>13.577249999999999</v>
      </c>
      <c r="D20" s="39">
        <v>5.3382808276404381</v>
      </c>
      <c r="E20" s="40">
        <v>255.203</v>
      </c>
      <c r="F20" s="37">
        <v>11.222250000000001</v>
      </c>
      <c r="G20" s="41">
        <v>4.3973816922214866</v>
      </c>
      <c r="H20" s="37">
        <v>268.10750000000002</v>
      </c>
      <c r="I20" s="38">
        <v>12.994999999999999</v>
      </c>
      <c r="J20" s="39">
        <v>4.8469363967811416</v>
      </c>
      <c r="K20" s="42">
        <v>57.535000000000004</v>
      </c>
      <c r="L20" s="43">
        <v>0.80008000000000001</v>
      </c>
      <c r="M20" s="44">
        <v>1.3905970278960631</v>
      </c>
      <c r="N20" s="43">
        <v>55.299080000000004</v>
      </c>
      <c r="O20" s="43">
        <v>0.83323999999999998</v>
      </c>
      <c r="P20" s="43">
        <v>1.5067881780311714</v>
      </c>
      <c r="Q20" s="42">
        <v>57.105170000000008</v>
      </c>
      <c r="R20" s="43">
        <v>0.7901800000000001</v>
      </c>
      <c r="S20" s="44">
        <v>1.383727602947334</v>
      </c>
      <c r="U20" t="e">
        <f>INDEX(earf!C:C,MATCH('Tab 2'!A20,earf!B:B,0))</f>
        <v>#N/A</v>
      </c>
    </row>
    <row r="21" spans="1:21" x14ac:dyDescent="0.25">
      <c r="A21" s="45" t="s">
        <v>48</v>
      </c>
      <c r="B21" s="37">
        <v>253.83500000000001</v>
      </c>
      <c r="C21" s="38">
        <v>10.717000000000001</v>
      </c>
      <c r="D21" s="39">
        <v>4.2220339984635684</v>
      </c>
      <c r="E21" s="40">
        <v>260.38024999999999</v>
      </c>
      <c r="F21" s="37">
        <v>12.219749999999999</v>
      </c>
      <c r="G21" s="41">
        <v>4.693040274752021</v>
      </c>
      <c r="H21" s="37">
        <v>28.208749999999998</v>
      </c>
      <c r="I21" s="38">
        <v>1.861</v>
      </c>
      <c r="J21" s="39">
        <v>6.5972437630167944</v>
      </c>
      <c r="K21" s="42">
        <v>61.715859999999999</v>
      </c>
      <c r="L21" s="43">
        <v>0.76824000000000003</v>
      </c>
      <c r="M21" s="44">
        <v>1.244801579367119</v>
      </c>
      <c r="N21" s="43">
        <v>59.637050000000002</v>
      </c>
      <c r="O21" s="43">
        <v>0.96261000000000008</v>
      </c>
      <c r="P21" s="43">
        <v>1.6141140448764653</v>
      </c>
      <c r="Q21" s="42">
        <v>58.862049999999996</v>
      </c>
      <c r="R21" s="43">
        <v>1.06921</v>
      </c>
      <c r="S21" s="44">
        <v>1.8164674862666184</v>
      </c>
      <c r="U21" t="e">
        <f>INDEX(earf!C:C,MATCH('Tab 2'!A21,earf!B:B,0))</f>
        <v>#N/A</v>
      </c>
    </row>
    <row r="22" spans="1:21" x14ac:dyDescent="0.25">
      <c r="A22" s="45" t="s">
        <v>62</v>
      </c>
      <c r="B22" s="37">
        <v>244.72300000000001</v>
      </c>
      <c r="C22" s="38">
        <v>14.98725</v>
      </c>
      <c r="D22" s="39">
        <v>6.1241689583733443</v>
      </c>
      <c r="E22" s="40">
        <v>303.20150000000001</v>
      </c>
      <c r="F22" s="37">
        <v>20.9285</v>
      </c>
      <c r="G22" s="41">
        <v>6.9025054295575714</v>
      </c>
      <c r="H22" s="37">
        <v>237.19725</v>
      </c>
      <c r="I22" s="38">
        <v>12.831250000000001</v>
      </c>
      <c r="J22" s="39">
        <v>5.4095273026984927</v>
      </c>
      <c r="K22" s="42">
        <v>58.771070000000002</v>
      </c>
      <c r="L22" s="43">
        <v>1.0133300000000001</v>
      </c>
      <c r="M22" s="44">
        <v>1.7241986576048387</v>
      </c>
      <c r="N22" s="43">
        <v>64.070779999999999</v>
      </c>
      <c r="O22" s="43">
        <v>1.1860000000000002</v>
      </c>
      <c r="P22" s="43">
        <v>1.8510778236194412</v>
      </c>
      <c r="Q22" s="42">
        <v>53.40699</v>
      </c>
      <c r="R22" s="43">
        <v>1.09972</v>
      </c>
      <c r="S22" s="44">
        <v>2.0591312111017679</v>
      </c>
      <c r="U22" t="e">
        <f>INDEX(earf!C:C,MATCH('Tab 2'!A22,earf!B:B,0))</f>
        <v>#N/A</v>
      </c>
    </row>
    <row r="23" spans="1:21" x14ac:dyDescent="0.25">
      <c r="A23" s="45" t="s">
        <v>49</v>
      </c>
      <c r="B23" s="37">
        <v>228.83674999999999</v>
      </c>
      <c r="C23" s="38">
        <v>9.8967500000000008</v>
      </c>
      <c r="D23" s="39">
        <v>4.3248079689997345</v>
      </c>
      <c r="E23" s="40">
        <v>250.52625</v>
      </c>
      <c r="F23" s="37">
        <v>11.03975</v>
      </c>
      <c r="G23" s="41">
        <v>4.406624056361359</v>
      </c>
      <c r="H23" s="37">
        <v>283.27850000000001</v>
      </c>
      <c r="I23" s="38">
        <v>13.031499999999999</v>
      </c>
      <c r="J23" s="39">
        <v>4.6002432235414972</v>
      </c>
      <c r="K23" s="42">
        <v>63.071069999999999</v>
      </c>
      <c r="L23" s="43">
        <v>0.82535999999999998</v>
      </c>
      <c r="M23" s="44">
        <v>1.3086189912427362</v>
      </c>
      <c r="N23" s="43">
        <v>63.407429999999998</v>
      </c>
      <c r="O23" s="43">
        <v>0.71323999999999999</v>
      </c>
      <c r="P23" s="43">
        <v>1.1248524029439453</v>
      </c>
      <c r="Q23" s="42">
        <v>58.211999999999996</v>
      </c>
      <c r="R23" s="43">
        <v>1.12371</v>
      </c>
      <c r="S23" s="44">
        <v>1.9303751803751805</v>
      </c>
      <c r="U23" t="e">
        <f>INDEX(earf!C:C,MATCH('Tab 2'!A23,earf!B:B,0))</f>
        <v>#N/A</v>
      </c>
    </row>
    <row r="24" spans="1:21" x14ac:dyDescent="0.25">
      <c r="A24" s="45" t="s">
        <v>50</v>
      </c>
      <c r="B24" s="37">
        <v>294.85399999999998</v>
      </c>
      <c r="C24" s="38">
        <v>12.77075</v>
      </c>
      <c r="D24" s="39">
        <v>4.3312113791910569</v>
      </c>
      <c r="E24" s="40">
        <v>331.26100000000002</v>
      </c>
      <c r="F24" s="37">
        <v>15.52</v>
      </c>
      <c r="G24" s="41">
        <v>4.6851274372775542</v>
      </c>
      <c r="H24" s="37">
        <v>247.35775000000001</v>
      </c>
      <c r="I24" s="38">
        <v>10.828749999999999</v>
      </c>
      <c r="J24" s="39">
        <v>4.3777686367215098</v>
      </c>
      <c r="K24" s="42">
        <v>60.563009999999991</v>
      </c>
      <c r="L24" s="43">
        <v>0.77642</v>
      </c>
      <c r="M24" s="44">
        <v>1.2820036520641891</v>
      </c>
      <c r="N24" s="43">
        <v>61.604760000000006</v>
      </c>
      <c r="O24" s="43">
        <v>0.76375000000000004</v>
      </c>
      <c r="P24" s="43">
        <v>1.2397580966146122</v>
      </c>
      <c r="Q24" s="42">
        <v>61.601119999999995</v>
      </c>
      <c r="R24" s="43">
        <v>0.73516000000000004</v>
      </c>
      <c r="S24" s="44">
        <v>1.1934198598986514</v>
      </c>
      <c r="U24" t="e">
        <f>INDEX(earf!C:C,MATCH('Tab 2'!A24,earf!B:B,0))</f>
        <v>#N/A</v>
      </c>
    </row>
    <row r="25" spans="1:21" x14ac:dyDescent="0.25">
      <c r="A25" s="45" t="s">
        <v>51</v>
      </c>
      <c r="B25" s="37">
        <v>180.56475</v>
      </c>
      <c r="C25" s="38">
        <v>9.0559999999999992</v>
      </c>
      <c r="D25" s="39">
        <v>5.0153753708849598</v>
      </c>
      <c r="E25" s="40">
        <v>191.41825</v>
      </c>
      <c r="F25" s="37">
        <v>9.4607500000000009</v>
      </c>
      <c r="G25" s="41">
        <v>4.9424493223608508</v>
      </c>
      <c r="H25" s="37">
        <v>317.37774999999999</v>
      </c>
      <c r="I25" s="38">
        <v>15.778499999999999</v>
      </c>
      <c r="J25" s="39">
        <v>4.971520530345936</v>
      </c>
      <c r="K25" s="42">
        <v>61.030030000000004</v>
      </c>
      <c r="L25" s="43">
        <v>0.97516999999999998</v>
      </c>
      <c r="M25" s="44">
        <v>1.5978527292219911</v>
      </c>
      <c r="N25" s="43">
        <v>60.549370000000003</v>
      </c>
      <c r="O25" s="43">
        <v>0.81112000000000006</v>
      </c>
      <c r="P25" s="43">
        <v>1.3396010561298988</v>
      </c>
      <c r="Q25" s="42">
        <v>57.925699999999999</v>
      </c>
      <c r="R25" s="43">
        <v>0.98659000000000008</v>
      </c>
      <c r="S25" s="44">
        <v>1.7031990981550504</v>
      </c>
      <c r="U25" t="e">
        <f>INDEX(earf!C:C,MATCH('Tab 2'!A25,earf!B:B,0))</f>
        <v>#N/A</v>
      </c>
    </row>
    <row r="26" spans="1:21" x14ac:dyDescent="0.25">
      <c r="A26" s="45" t="s">
        <v>21</v>
      </c>
      <c r="B26" s="37">
        <v>24.687000000000001</v>
      </c>
      <c r="C26" s="38">
        <v>2.2037499999999999</v>
      </c>
      <c r="D26" s="39">
        <v>8.9267630736825048</v>
      </c>
      <c r="E26" s="40">
        <v>27.803750000000001</v>
      </c>
      <c r="F26" s="37">
        <v>2.1280000000000001</v>
      </c>
      <c r="G26" s="41">
        <v>7.6536438430067886</v>
      </c>
      <c r="H26" s="37">
        <v>183.25125</v>
      </c>
      <c r="I26" s="38">
        <v>8.9402500000000007</v>
      </c>
      <c r="J26" s="39">
        <v>4.8786843200251022</v>
      </c>
      <c r="K26" s="42">
        <v>56.633380000000002</v>
      </c>
      <c r="L26" s="43">
        <v>1.4443699999999999</v>
      </c>
      <c r="M26" s="44">
        <v>2.5503863622478469</v>
      </c>
      <c r="N26" s="43">
        <v>58.86224</v>
      </c>
      <c r="O26" s="43">
        <v>1.22102</v>
      </c>
      <c r="P26" s="43">
        <v>2.0743688993147389</v>
      </c>
      <c r="Q26" s="42">
        <v>56.802640000000004</v>
      </c>
      <c r="R26" s="43">
        <v>1.15143</v>
      </c>
      <c r="S26" s="44">
        <v>2.0270712769688166</v>
      </c>
      <c r="U26" t="str">
        <f>INDEX(earf!C:C,MATCH('Tab 2'!A26,earf!B:B,0))</f>
        <v>Pateros</v>
      </c>
    </row>
    <row r="27" spans="1:21" x14ac:dyDescent="0.25">
      <c r="A27" s="45" t="s">
        <v>64</v>
      </c>
      <c r="B27" s="37">
        <v>342.6635</v>
      </c>
      <c r="C27" s="38">
        <v>15.77675</v>
      </c>
      <c r="D27" s="39">
        <v>4.6041524702806109</v>
      </c>
      <c r="E27" s="40">
        <v>386.947</v>
      </c>
      <c r="F27" s="37">
        <v>21.098500000000001</v>
      </c>
      <c r="G27" s="41">
        <v>5.4525555179391496</v>
      </c>
      <c r="H27" s="37">
        <v>379.6585</v>
      </c>
      <c r="I27" s="38">
        <v>20.221499999999999</v>
      </c>
      <c r="J27" s="39">
        <v>5.3262339707921722</v>
      </c>
      <c r="K27" s="42">
        <v>55.490729999999999</v>
      </c>
      <c r="L27" s="43">
        <v>0.91182999999999992</v>
      </c>
      <c r="M27" s="44">
        <v>1.6432113976514635</v>
      </c>
      <c r="N27" s="43">
        <v>59.490719999999996</v>
      </c>
      <c r="O27" s="43">
        <v>0.76936000000000004</v>
      </c>
      <c r="P27" s="43">
        <v>1.2932437193565653</v>
      </c>
      <c r="Q27" s="42">
        <v>55.603999999999999</v>
      </c>
      <c r="R27" s="43">
        <v>0.94762000000000002</v>
      </c>
      <c r="S27" s="44">
        <v>1.7042299115171571</v>
      </c>
      <c r="U27" t="e">
        <f>INDEX(earf!C:C,MATCH('Tab 2'!A27,earf!B:B,0))</f>
        <v>#N/A</v>
      </c>
    </row>
    <row r="28" spans="1:21" ht="38.25" customHeight="1" x14ac:dyDescent="0.25">
      <c r="A28" s="99" t="s">
        <v>28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21" x14ac:dyDescent="0.25">
      <c r="A29" s="9" t="s">
        <v>25</v>
      </c>
    </row>
  </sheetData>
  <mergeCells count="10">
    <mergeCell ref="A28:S28"/>
    <mergeCell ref="A3:A5"/>
    <mergeCell ref="B3:J3"/>
    <mergeCell ref="K3:S3"/>
    <mergeCell ref="B4:D4"/>
    <mergeCell ref="E4:G4"/>
    <mergeCell ref="H4:J4"/>
    <mergeCell ref="K4:M4"/>
    <mergeCell ref="N4:P4"/>
    <mergeCell ref="Q4:S4"/>
  </mergeCells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3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1" sqref="D31"/>
    </sheetView>
  </sheetViews>
  <sheetFormatPr defaultRowHeight="15" x14ac:dyDescent="0.25"/>
  <cols>
    <col min="1" max="1" width="32.7109375" style="11" customWidth="1"/>
    <col min="2" max="2" width="11.28515625" customWidth="1"/>
    <col min="3" max="4" width="8.85546875" customWidth="1"/>
    <col min="5" max="5" width="11.28515625" customWidth="1"/>
    <col min="6" max="7" width="8.85546875" customWidth="1"/>
    <col min="8" max="8" width="11.28515625" customWidth="1"/>
    <col min="9" max="10" width="8.85546875" customWidth="1"/>
    <col min="11" max="19" width="8.85546875" style="1" customWidth="1"/>
    <col min="20" max="20" width="0" hidden="1" customWidth="1"/>
    <col min="21" max="21" width="32.7109375" style="11" hidden="1" customWidth="1"/>
    <col min="22" max="27" width="13" hidden="1" customWidth="1"/>
    <col min="28" max="47" width="0" hidden="1" customWidth="1"/>
  </cols>
  <sheetData>
    <row r="2" spans="1:43" x14ac:dyDescent="0.25">
      <c r="A2" s="12" t="s">
        <v>27</v>
      </c>
      <c r="U2" s="12" t="s">
        <v>27</v>
      </c>
    </row>
    <row r="3" spans="1:43" s="10" customFormat="1" x14ac:dyDescent="0.25">
      <c r="A3" s="104" t="s">
        <v>0</v>
      </c>
      <c r="B3" s="109" t="s">
        <v>24</v>
      </c>
      <c r="C3" s="110"/>
      <c r="D3" s="110"/>
      <c r="E3" s="110"/>
      <c r="F3" s="110"/>
      <c r="G3" s="110"/>
      <c r="H3" s="110"/>
      <c r="I3" s="110"/>
      <c r="J3" s="110"/>
      <c r="K3" s="107" t="s">
        <v>26</v>
      </c>
      <c r="L3" s="107"/>
      <c r="M3" s="107"/>
      <c r="N3" s="107"/>
      <c r="O3" s="107"/>
      <c r="P3" s="107"/>
      <c r="Q3" s="107"/>
      <c r="R3" s="107"/>
      <c r="S3" s="107"/>
      <c r="U3" s="104" t="s">
        <v>39</v>
      </c>
      <c r="V3" s="64" t="s">
        <v>24</v>
      </c>
      <c r="W3" s="64"/>
      <c r="X3" s="64"/>
      <c r="Y3" s="64" t="s">
        <v>26</v>
      </c>
      <c r="Z3" s="64"/>
      <c r="AA3" s="64"/>
    </row>
    <row r="4" spans="1:43" s="10" customFormat="1" x14ac:dyDescent="0.25">
      <c r="A4" s="104"/>
      <c r="B4" s="109">
        <v>2018</v>
      </c>
      <c r="C4" s="110"/>
      <c r="D4" s="111"/>
      <c r="E4" s="110">
        <v>2019</v>
      </c>
      <c r="F4" s="110"/>
      <c r="G4" s="110"/>
      <c r="H4" s="109">
        <v>2020</v>
      </c>
      <c r="I4" s="110"/>
      <c r="J4" s="111"/>
      <c r="K4" s="107">
        <v>2018</v>
      </c>
      <c r="L4" s="107"/>
      <c r="M4" s="107"/>
      <c r="N4" s="108">
        <v>2019</v>
      </c>
      <c r="O4" s="107"/>
      <c r="P4" s="107"/>
      <c r="Q4" s="107">
        <v>2020</v>
      </c>
      <c r="R4" s="107"/>
      <c r="S4" s="107"/>
      <c r="U4" s="104"/>
      <c r="V4" s="65">
        <v>2018</v>
      </c>
      <c r="W4" s="65">
        <v>2019</v>
      </c>
      <c r="X4" s="65">
        <v>2020</v>
      </c>
      <c r="Y4" s="65">
        <v>2018</v>
      </c>
      <c r="Z4" s="65">
        <v>2019</v>
      </c>
      <c r="AA4" s="65">
        <v>2020</v>
      </c>
      <c r="AC4" s="10" t="s">
        <v>41</v>
      </c>
    </row>
    <row r="5" spans="1:43" s="10" customFormat="1" x14ac:dyDescent="0.25">
      <c r="A5" s="104"/>
      <c r="B5" s="14" t="s">
        <v>1</v>
      </c>
      <c r="C5" s="13" t="s">
        <v>2</v>
      </c>
      <c r="D5" s="17" t="s">
        <v>23</v>
      </c>
      <c r="E5" s="13" t="s">
        <v>1</v>
      </c>
      <c r="F5" s="13" t="s">
        <v>2</v>
      </c>
      <c r="G5" s="13" t="s">
        <v>23</v>
      </c>
      <c r="H5" s="14" t="s">
        <v>1</v>
      </c>
      <c r="I5" s="13" t="s">
        <v>2</v>
      </c>
      <c r="J5" s="17" t="s">
        <v>23</v>
      </c>
      <c r="K5" s="13" t="s">
        <v>1</v>
      </c>
      <c r="L5" s="13" t="s">
        <v>2</v>
      </c>
      <c r="M5" s="13" t="s">
        <v>3</v>
      </c>
      <c r="N5" s="14" t="s">
        <v>1</v>
      </c>
      <c r="O5" s="13" t="s">
        <v>2</v>
      </c>
      <c r="P5" s="17" t="s">
        <v>3</v>
      </c>
      <c r="Q5" s="13" t="s">
        <v>1</v>
      </c>
      <c r="R5" s="13" t="s">
        <v>2</v>
      </c>
      <c r="S5" s="13" t="s">
        <v>3</v>
      </c>
      <c r="U5" s="104"/>
      <c r="V5" s="63"/>
      <c r="W5" s="63"/>
      <c r="X5" s="63"/>
      <c r="Y5" s="63"/>
      <c r="Z5" s="63"/>
      <c r="AA5" s="63"/>
    </row>
    <row r="6" spans="1:43" x14ac:dyDescent="0.25">
      <c r="A6" s="15"/>
      <c r="B6" s="3"/>
      <c r="C6" s="2"/>
      <c r="D6" s="3"/>
      <c r="E6" s="5"/>
      <c r="F6" s="3"/>
      <c r="G6" s="4"/>
      <c r="H6" s="3"/>
      <c r="I6" s="2"/>
      <c r="J6" s="2"/>
      <c r="K6" s="7"/>
      <c r="L6" s="6"/>
      <c r="M6" s="8"/>
      <c r="N6" s="3"/>
      <c r="O6" s="2"/>
      <c r="P6" s="3"/>
      <c r="Q6" s="7"/>
      <c r="R6" s="6"/>
      <c r="S6" s="8"/>
      <c r="U6" s="15"/>
      <c r="V6" s="59"/>
      <c r="W6" s="59"/>
      <c r="X6" s="59"/>
      <c r="Y6" s="59"/>
      <c r="Z6" s="59"/>
      <c r="AA6" s="59"/>
    </row>
    <row r="7" spans="1:43" x14ac:dyDescent="0.25">
      <c r="A7" s="15" t="s">
        <v>4</v>
      </c>
      <c r="B7" s="21">
        <v>41156.534500000002</v>
      </c>
      <c r="C7" s="22">
        <v>258.73099999999999</v>
      </c>
      <c r="D7" s="18">
        <v>0.62865108334133424</v>
      </c>
      <c r="E7" s="23">
        <v>41938.012499999997</v>
      </c>
      <c r="F7" s="21">
        <v>260.5625</v>
      </c>
      <c r="G7" s="19">
        <v>0.62130388272453307</v>
      </c>
      <c r="H7" s="21">
        <v>39377.84175</v>
      </c>
      <c r="I7" s="22">
        <v>249.83074999999999</v>
      </c>
      <c r="J7" s="20">
        <v>0.63444500484844368</v>
      </c>
      <c r="K7" s="24">
        <v>94.700010000000006</v>
      </c>
      <c r="L7" s="25">
        <v>7.3429999999999995E-2</v>
      </c>
      <c r="M7" s="26">
        <v>7.7539590544921794E-2</v>
      </c>
      <c r="N7" s="25">
        <v>94.888570000000001</v>
      </c>
      <c r="O7" s="27">
        <v>7.6769999999999991E-2</v>
      </c>
      <c r="P7" s="25">
        <v>8.0905424120102126E-2</v>
      </c>
      <c r="Q7" s="24">
        <v>89.74360999999999</v>
      </c>
      <c r="R7" s="25">
        <v>0.14533000000000001</v>
      </c>
      <c r="S7" s="26">
        <v>0.16193910630517319</v>
      </c>
      <c r="U7" s="15" t="s">
        <v>4</v>
      </c>
      <c r="V7" s="60">
        <v>41156.534500000002</v>
      </c>
      <c r="W7" s="60">
        <v>41938.012499999997</v>
      </c>
      <c r="X7" s="60">
        <v>39377.84175</v>
      </c>
      <c r="Y7" s="61">
        <v>94.700010000000006</v>
      </c>
      <c r="Z7" s="61">
        <v>94.888570000000001</v>
      </c>
      <c r="AA7" s="61">
        <v>89.74360999999999</v>
      </c>
    </row>
    <row r="8" spans="1:43" x14ac:dyDescent="0.25">
      <c r="A8" s="15"/>
      <c r="B8" s="21"/>
      <c r="C8" s="22"/>
      <c r="D8" s="18"/>
      <c r="E8" s="23"/>
      <c r="F8" s="21"/>
      <c r="G8" s="19"/>
      <c r="H8" s="21"/>
      <c r="I8" s="22"/>
      <c r="J8" s="20"/>
      <c r="K8" s="24"/>
      <c r="L8" s="25"/>
      <c r="M8" s="26"/>
      <c r="N8" s="25"/>
      <c r="O8" s="27"/>
      <c r="P8" s="25"/>
      <c r="Q8" s="24"/>
      <c r="R8" s="25"/>
      <c r="S8" s="26"/>
      <c r="U8" s="15"/>
      <c r="V8" s="60"/>
      <c r="W8" s="60"/>
      <c r="X8" s="60"/>
      <c r="Y8" s="61"/>
      <c r="Z8" s="61"/>
      <c r="AA8" s="61"/>
    </row>
    <row r="9" spans="1:43" x14ac:dyDescent="0.25">
      <c r="A9" s="15" t="s">
        <v>5</v>
      </c>
      <c r="B9" s="21">
        <v>5171.03575</v>
      </c>
      <c r="C9" s="22">
        <v>75.483000000000004</v>
      </c>
      <c r="D9" s="18">
        <v>1.459726902874342</v>
      </c>
      <c r="E9" s="23">
        <v>5547.9934999999996</v>
      </c>
      <c r="F9" s="21">
        <v>84.857749999999996</v>
      </c>
      <c r="G9" s="19">
        <v>1.5295214386967109</v>
      </c>
      <c r="H9" s="21">
        <v>5051.1540000000005</v>
      </c>
      <c r="I9" s="22">
        <v>66.397999999999996</v>
      </c>
      <c r="J9" s="20">
        <v>1.314511495788883</v>
      </c>
      <c r="K9" s="24">
        <v>93.398150000000001</v>
      </c>
      <c r="L9" s="25">
        <v>0.18786</v>
      </c>
      <c r="M9" s="26">
        <v>0.20113888765462701</v>
      </c>
      <c r="N9" s="25">
        <v>93.977100000000007</v>
      </c>
      <c r="O9" s="27">
        <v>0.20422000000000001</v>
      </c>
      <c r="P9" s="25">
        <v>0.2173082591397266</v>
      </c>
      <c r="Q9" s="24">
        <v>88.342639999999989</v>
      </c>
      <c r="R9" s="25">
        <v>0.33646999999999999</v>
      </c>
      <c r="S9" s="26">
        <v>0.3808693061470656</v>
      </c>
      <c r="U9" s="15" t="s">
        <v>5</v>
      </c>
      <c r="V9" s="60">
        <v>5171.03575</v>
      </c>
      <c r="W9" s="60">
        <v>5547.9934999999996</v>
      </c>
      <c r="X9" s="60">
        <v>5051.1540000000005</v>
      </c>
      <c r="Y9" s="61">
        <v>93.398150000000001</v>
      </c>
      <c r="Z9" s="61">
        <v>93.977100000000007</v>
      </c>
      <c r="AA9" s="61">
        <v>88.342639999999989</v>
      </c>
    </row>
    <row r="10" spans="1:43" x14ac:dyDescent="0.25">
      <c r="A10" s="15"/>
      <c r="B10" s="21"/>
      <c r="C10" s="22"/>
      <c r="D10" s="18"/>
      <c r="E10" s="23"/>
      <c r="F10" s="21"/>
      <c r="G10" s="19"/>
      <c r="H10" s="21"/>
      <c r="I10" s="22"/>
      <c r="J10" s="20"/>
      <c r="K10" s="24"/>
      <c r="L10" s="25"/>
      <c r="M10" s="26"/>
      <c r="N10" s="25"/>
      <c r="O10" s="27"/>
      <c r="P10" s="25"/>
      <c r="Q10" s="24"/>
      <c r="R10" s="25"/>
      <c r="S10" s="26"/>
      <c r="U10" s="15"/>
      <c r="V10" s="60"/>
      <c r="W10" s="60"/>
      <c r="X10" s="60"/>
      <c r="Y10" s="61"/>
      <c r="Z10" s="61"/>
      <c r="AA10" s="61"/>
      <c r="AB10" s="10"/>
      <c r="AF10" t="s">
        <v>43</v>
      </c>
      <c r="AG10" t="s">
        <v>44</v>
      </c>
    </row>
    <row r="11" spans="1:43" x14ac:dyDescent="0.25">
      <c r="A11" s="16" t="s">
        <v>52</v>
      </c>
      <c r="B11" s="21">
        <v>750.23350000000005</v>
      </c>
      <c r="C11" s="22">
        <v>32.27225</v>
      </c>
      <c r="D11" s="18">
        <v>4.3016274266611658</v>
      </c>
      <c r="E11" s="23">
        <v>752.33675000000005</v>
      </c>
      <c r="F11" s="21">
        <v>33.293999999999997</v>
      </c>
      <c r="G11" s="19">
        <v>4.4254118916828133</v>
      </c>
      <c r="H11" s="21">
        <v>719.428</v>
      </c>
      <c r="I11" s="22">
        <v>25.707999999999998</v>
      </c>
      <c r="J11" s="20">
        <v>3.5733944188994591</v>
      </c>
      <c r="K11" s="24">
        <v>93.627839999999992</v>
      </c>
      <c r="L11" s="25">
        <v>0.50900999999999996</v>
      </c>
      <c r="M11" s="26">
        <v>0.54365240082437016</v>
      </c>
      <c r="N11" s="25">
        <v>92.244680000000002</v>
      </c>
      <c r="O11" s="27">
        <v>0.63216000000000006</v>
      </c>
      <c r="P11" s="25">
        <v>0.68530781395740115</v>
      </c>
      <c r="Q11" s="24">
        <v>89.993639999999999</v>
      </c>
      <c r="R11" s="25">
        <v>0.84924000000000011</v>
      </c>
      <c r="S11" s="26">
        <v>0.94366668577912849</v>
      </c>
      <c r="U11" s="16" t="s">
        <v>52</v>
      </c>
      <c r="V11" s="60">
        <v>750.23350000000005</v>
      </c>
      <c r="W11" s="60">
        <v>752.33675000000005</v>
      </c>
      <c r="X11" s="60">
        <v>719.428</v>
      </c>
      <c r="Y11" s="61">
        <v>93.627839999999992</v>
      </c>
      <c r="Z11" s="61">
        <v>92.244680000000002</v>
      </c>
      <c r="AA11" s="61">
        <v>89.993639999999999</v>
      </c>
      <c r="AB11" s="10">
        <f>IF(ROUND(AA11,1)&gt;=90,1,0)</f>
        <v>1</v>
      </c>
      <c r="AC11">
        <f>RANK(AA11,$AA$11:$AA$27)</f>
        <v>7</v>
      </c>
      <c r="AD11">
        <f>RANK(Z11,$Z$11:$Z$27)</f>
        <v>16</v>
      </c>
      <c r="AE11">
        <f>RANK(Y11,$Y$11:$Y$27)</f>
        <v>10</v>
      </c>
      <c r="AF11" s="67">
        <f>AA11-Z11</f>
        <v>-2.2510400000000033</v>
      </c>
      <c r="AG11" s="67">
        <f>Z11-Y11</f>
        <v>-1.3831599999999895</v>
      </c>
      <c r="AH11">
        <f>IF(AA11&gt;$AA$9,1,0)</f>
        <v>1</v>
      </c>
      <c r="AI11">
        <f>IF(AA11&gt;$AA$7,1,0)</f>
        <v>1</v>
      </c>
      <c r="AJ11" s="67">
        <f>100-AA11</f>
        <v>10.006360000000001</v>
      </c>
      <c r="AK11">
        <f>RANK(AJ11,$AJ$11:$AJ$27)</f>
        <v>11</v>
      </c>
      <c r="AL11" s="67">
        <f t="shared" ref="AL11:AL16" si="0">100-Z11</f>
        <v>7.7553199999999975</v>
      </c>
      <c r="AM11" s="67">
        <f>100-Y11</f>
        <v>6.372160000000008</v>
      </c>
      <c r="AN11">
        <f>RANK(AL11,$AL$11:$AL$27)</f>
        <v>2</v>
      </c>
      <c r="AO11">
        <f>RANK(AM11,$AM$11:$AM$27)</f>
        <v>8</v>
      </c>
      <c r="AQ11" t="e">
        <f>INDEX(earf!C:C,MATCH('Tab 1'!A11,earf!B:B,0))</f>
        <v>#N/A</v>
      </c>
    </row>
    <row r="12" spans="1:43" x14ac:dyDescent="0.25">
      <c r="A12" s="16" t="s">
        <v>54</v>
      </c>
      <c r="B12" s="21">
        <v>173.86349999999999</v>
      </c>
      <c r="C12" s="22">
        <v>8.4700000000000006</v>
      </c>
      <c r="D12" s="18">
        <v>4.8716378078205027</v>
      </c>
      <c r="E12" s="23">
        <v>193.67425</v>
      </c>
      <c r="F12" s="21">
        <v>13.797000000000001</v>
      </c>
      <c r="G12" s="19">
        <v>7.1238174408833386</v>
      </c>
      <c r="H12" s="21">
        <v>168.16624999999999</v>
      </c>
      <c r="I12" s="22">
        <v>8.8872499999999999</v>
      </c>
      <c r="J12" s="20">
        <v>5.284800011892993</v>
      </c>
      <c r="K12" s="24">
        <v>94.397189999999995</v>
      </c>
      <c r="L12" s="25">
        <v>0.53874</v>
      </c>
      <c r="M12" s="26">
        <v>0.57071614102072321</v>
      </c>
      <c r="N12" s="25">
        <v>95.065029999999993</v>
      </c>
      <c r="O12" s="27">
        <v>0.68069999999999997</v>
      </c>
      <c r="P12" s="25">
        <v>0.71603617018792287</v>
      </c>
      <c r="Q12" s="24">
        <v>86.573840000000004</v>
      </c>
      <c r="R12" s="25">
        <v>1.35134</v>
      </c>
      <c r="S12" s="26">
        <v>1.5609103165575187</v>
      </c>
      <c r="U12" s="16" t="s">
        <v>54</v>
      </c>
      <c r="V12" s="60">
        <v>173.86349999999999</v>
      </c>
      <c r="W12" s="60">
        <v>193.67425</v>
      </c>
      <c r="X12" s="60">
        <v>168.16624999999999</v>
      </c>
      <c r="Y12" s="61">
        <v>94.397189999999995</v>
      </c>
      <c r="Z12" s="61">
        <v>95.065029999999993</v>
      </c>
      <c r="AA12" s="61">
        <v>86.573840000000004</v>
      </c>
      <c r="AB12" s="10">
        <f t="shared" ref="AB12:AB27" si="1">IF(ROUND(AA12,1)&gt;=90,1,0)</f>
        <v>0</v>
      </c>
      <c r="AC12">
        <f t="shared" ref="AC12:AC27" si="2">RANK(AA12,$AA$11:$AA$27)</f>
        <v>15</v>
      </c>
      <c r="AD12">
        <f t="shared" ref="AD12:AD27" si="3">RANK(Z12,$Z$11:$Z$27)</f>
        <v>6</v>
      </c>
      <c r="AE12">
        <f t="shared" ref="AE12:AE27" si="4">RANK(Y12,$Y$11:$Y$27)</f>
        <v>5</v>
      </c>
      <c r="AF12" s="73">
        <f t="shared" ref="AF12:AF27" si="5">AA12-Z12</f>
        <v>-8.4911899999999889</v>
      </c>
      <c r="AG12" s="67">
        <f t="shared" ref="AG12:AG27" si="6">Z12-Y12</f>
        <v>0.66783999999999821</v>
      </c>
      <c r="AH12">
        <f>IF(AA12&gt;$AA$9,1,0)</f>
        <v>0</v>
      </c>
      <c r="AI12">
        <f t="shared" ref="AI12:AI27" si="7">IF(AA12&gt;$AA$7,1,0)</f>
        <v>0</v>
      </c>
      <c r="AJ12" s="67">
        <f t="shared" ref="AJ12:AJ27" si="8">100-AA12</f>
        <v>13.426159999999996</v>
      </c>
      <c r="AK12">
        <f t="shared" ref="AK12:AK27" si="9">RANK(AJ12,$AJ$11:$AJ$27)</f>
        <v>3</v>
      </c>
      <c r="AL12" s="67">
        <f t="shared" si="0"/>
        <v>4.934970000000007</v>
      </c>
      <c r="AM12" s="67">
        <f t="shared" ref="AM12:AM27" si="10">100-Y12</f>
        <v>5.6028100000000052</v>
      </c>
      <c r="AN12">
        <f t="shared" ref="AN12:AN27" si="11">RANK(AL12,$AL$11:$AL$27)</f>
        <v>12</v>
      </c>
      <c r="AO12">
        <f t="shared" ref="AO12:AO27" si="12">RANK(AM12,$AM$11:$AM$27)</f>
        <v>13</v>
      </c>
      <c r="AQ12" t="e">
        <f>INDEX(earf!C:C,MATCH('Tab 1'!A12,earf!B:B,0))</f>
        <v>#N/A</v>
      </c>
    </row>
    <row r="13" spans="1:43" x14ac:dyDescent="0.25">
      <c r="A13" s="16" t="s">
        <v>58</v>
      </c>
      <c r="B13" s="21">
        <v>179.17824999999999</v>
      </c>
      <c r="C13" s="22">
        <v>8.2917500000000004</v>
      </c>
      <c r="D13" s="18">
        <v>4.6276543051402728</v>
      </c>
      <c r="E13" s="23">
        <v>181.53575000000001</v>
      </c>
      <c r="F13" s="21">
        <v>7.1539999999999999</v>
      </c>
      <c r="G13" s="19">
        <v>3.9408215737120651</v>
      </c>
      <c r="H13" s="21">
        <v>179.74700000000001</v>
      </c>
      <c r="I13" s="22">
        <v>7.03125</v>
      </c>
      <c r="J13" s="20">
        <v>3.9117481793854694</v>
      </c>
      <c r="K13" s="24">
        <v>93.240359999999995</v>
      </c>
      <c r="L13" s="25">
        <v>0.53900000000000003</v>
      </c>
      <c r="M13" s="26">
        <v>0.57807584612500429</v>
      </c>
      <c r="N13" s="25">
        <v>92.599980000000002</v>
      </c>
      <c r="O13" s="27">
        <v>0.63139000000000001</v>
      </c>
      <c r="P13" s="25">
        <v>0.68184679953494587</v>
      </c>
      <c r="Q13" s="24">
        <v>89.59545</v>
      </c>
      <c r="R13" s="25">
        <v>0.66626999999999992</v>
      </c>
      <c r="S13" s="26">
        <v>0.74364267381881555</v>
      </c>
      <c r="U13" s="16" t="s">
        <v>58</v>
      </c>
      <c r="V13" s="60">
        <v>179.17824999999999</v>
      </c>
      <c r="W13" s="60">
        <v>181.53575000000001</v>
      </c>
      <c r="X13" s="60">
        <v>179.74700000000001</v>
      </c>
      <c r="Y13" s="61">
        <v>93.240359999999995</v>
      </c>
      <c r="Z13" s="61">
        <v>92.599980000000002</v>
      </c>
      <c r="AA13" s="61">
        <v>89.59545</v>
      </c>
      <c r="AB13" s="10">
        <f t="shared" si="1"/>
        <v>0</v>
      </c>
      <c r="AC13">
        <f t="shared" si="2"/>
        <v>9</v>
      </c>
      <c r="AD13">
        <f t="shared" si="3"/>
        <v>15</v>
      </c>
      <c r="AE13">
        <f t="shared" si="4"/>
        <v>12</v>
      </c>
      <c r="AF13" s="67">
        <f t="shared" si="5"/>
        <v>-3.0045300000000026</v>
      </c>
      <c r="AG13" s="67">
        <f t="shared" si="6"/>
        <v>-0.64037999999999329</v>
      </c>
      <c r="AH13">
        <f t="shared" ref="AH13:AH23" si="13">IF(AA13&gt;$AA$9,1,0)</f>
        <v>1</v>
      </c>
      <c r="AI13">
        <f t="shared" si="7"/>
        <v>0</v>
      </c>
      <c r="AJ13" s="67">
        <f t="shared" si="8"/>
        <v>10.40455</v>
      </c>
      <c r="AK13">
        <f t="shared" si="9"/>
        <v>9</v>
      </c>
      <c r="AL13" s="67">
        <f t="shared" si="0"/>
        <v>7.4000199999999978</v>
      </c>
      <c r="AM13" s="67">
        <f t="shared" si="10"/>
        <v>6.7596400000000045</v>
      </c>
      <c r="AN13">
        <f t="shared" si="11"/>
        <v>3</v>
      </c>
      <c r="AO13">
        <f t="shared" si="12"/>
        <v>6</v>
      </c>
      <c r="AQ13" t="e">
        <f>INDEX(earf!C:C,MATCH('Tab 1'!A13,earf!B:B,0))</f>
        <v>#N/A</v>
      </c>
    </row>
    <row r="14" spans="1:43" x14ac:dyDescent="0.25">
      <c r="A14" s="16" t="s">
        <v>60</v>
      </c>
      <c r="B14" s="21">
        <v>312.26974999999999</v>
      </c>
      <c r="C14" s="22">
        <v>14.343999999999999</v>
      </c>
      <c r="D14" s="18">
        <v>4.5934644646175302</v>
      </c>
      <c r="E14" s="23">
        <v>341.67725000000002</v>
      </c>
      <c r="F14" s="21">
        <v>14.731999999999999</v>
      </c>
      <c r="G14" s="19">
        <v>4.3116713214005324</v>
      </c>
      <c r="H14" s="21">
        <v>316.20075000000003</v>
      </c>
      <c r="I14" s="22">
        <v>13.728999999999999</v>
      </c>
      <c r="J14" s="20">
        <v>4.3418619342300735</v>
      </c>
      <c r="K14" s="24">
        <v>94.633740000000003</v>
      </c>
      <c r="L14" s="25">
        <v>0.49822</v>
      </c>
      <c r="M14" s="26">
        <v>0.52647184820128634</v>
      </c>
      <c r="N14" s="25">
        <v>96.813649999999996</v>
      </c>
      <c r="O14" s="27">
        <v>0.42043000000000003</v>
      </c>
      <c r="P14" s="25">
        <v>0.43426727532739445</v>
      </c>
      <c r="Q14" s="24">
        <v>90.963459999999998</v>
      </c>
      <c r="R14" s="25">
        <v>1.0919399999999999</v>
      </c>
      <c r="S14" s="26">
        <v>1.2004160791596976</v>
      </c>
      <c r="U14" s="16" t="s">
        <v>60</v>
      </c>
      <c r="V14" s="60">
        <v>312.26974999999999</v>
      </c>
      <c r="W14" s="60">
        <v>341.67725000000002</v>
      </c>
      <c r="X14" s="60">
        <v>316.20075000000003</v>
      </c>
      <c r="Y14" s="61">
        <v>94.633740000000003</v>
      </c>
      <c r="Z14" s="61">
        <v>96.813649999999996</v>
      </c>
      <c r="AA14" s="61">
        <v>90.963459999999998</v>
      </c>
      <c r="AB14" s="10">
        <f t="shared" si="1"/>
        <v>1</v>
      </c>
      <c r="AC14">
        <f t="shared" si="2"/>
        <v>5</v>
      </c>
      <c r="AD14">
        <f t="shared" si="3"/>
        <v>1</v>
      </c>
      <c r="AE14">
        <f t="shared" si="4"/>
        <v>4</v>
      </c>
      <c r="AF14" s="67">
        <f t="shared" si="5"/>
        <v>-5.8501899999999978</v>
      </c>
      <c r="AG14" s="67">
        <f t="shared" si="6"/>
        <v>2.1799099999999925</v>
      </c>
      <c r="AH14">
        <f t="shared" si="13"/>
        <v>1</v>
      </c>
      <c r="AI14">
        <f t="shared" si="7"/>
        <v>1</v>
      </c>
      <c r="AJ14" s="67">
        <f t="shared" si="8"/>
        <v>9.0365400000000022</v>
      </c>
      <c r="AK14">
        <f t="shared" si="9"/>
        <v>13</v>
      </c>
      <c r="AL14" s="67">
        <f t="shared" si="0"/>
        <v>3.1863500000000045</v>
      </c>
      <c r="AM14" s="67">
        <f t="shared" si="10"/>
        <v>5.3662599999999969</v>
      </c>
      <c r="AN14">
        <f t="shared" si="11"/>
        <v>17</v>
      </c>
      <c r="AO14">
        <f t="shared" si="12"/>
        <v>14</v>
      </c>
      <c r="AQ14" t="e">
        <f>INDEX(earf!C:C,MATCH('Tab 1'!A14,earf!B:B,0))</f>
        <v>#N/A</v>
      </c>
    </row>
    <row r="15" spans="1:43" x14ac:dyDescent="0.25">
      <c r="A15" s="16" t="s">
        <v>10</v>
      </c>
      <c r="B15" s="21">
        <v>1190.1512499999999</v>
      </c>
      <c r="C15" s="22">
        <v>45.227249999999998</v>
      </c>
      <c r="D15" s="18">
        <v>3.8001262444584247</v>
      </c>
      <c r="E15" s="23">
        <v>1290.2294999999999</v>
      </c>
      <c r="F15" s="21">
        <v>54.324750000000002</v>
      </c>
      <c r="G15" s="19">
        <v>4.2104718579136504</v>
      </c>
      <c r="H15" s="21">
        <v>1154.4694999999999</v>
      </c>
      <c r="I15" s="22">
        <v>39.866</v>
      </c>
      <c r="J15" s="20">
        <v>3.4531878061741779</v>
      </c>
      <c r="K15" s="24">
        <v>93.901269999999997</v>
      </c>
      <c r="L15" s="25">
        <v>0.54225000000000001</v>
      </c>
      <c r="M15" s="26">
        <v>0.57746822806549902</v>
      </c>
      <c r="N15" s="25">
        <v>92.759029999999996</v>
      </c>
      <c r="O15" s="27">
        <v>0.64260000000000006</v>
      </c>
      <c r="P15" s="25">
        <v>0.69276274234433033</v>
      </c>
      <c r="Q15" s="24">
        <v>87.713810000000009</v>
      </c>
      <c r="R15" s="25">
        <v>0.78563999999999989</v>
      </c>
      <c r="S15" s="26">
        <v>0.89568563946771873</v>
      </c>
      <c r="U15" s="16" t="s">
        <v>10</v>
      </c>
      <c r="V15" s="60">
        <v>1190.1512499999999</v>
      </c>
      <c r="W15" s="60">
        <v>1290.2294999999999</v>
      </c>
      <c r="X15" s="60">
        <v>1154.4694999999999</v>
      </c>
      <c r="Y15" s="61">
        <v>93.901269999999997</v>
      </c>
      <c r="Z15" s="61">
        <v>92.759029999999996</v>
      </c>
      <c r="AA15" s="61">
        <v>87.713810000000009</v>
      </c>
      <c r="AB15" s="10">
        <f t="shared" si="1"/>
        <v>0</v>
      </c>
      <c r="AC15">
        <f t="shared" si="2"/>
        <v>14</v>
      </c>
      <c r="AD15">
        <f t="shared" si="3"/>
        <v>14</v>
      </c>
      <c r="AE15">
        <f t="shared" si="4"/>
        <v>6</v>
      </c>
      <c r="AF15" s="67">
        <f t="shared" si="5"/>
        <v>-5.0452199999999863</v>
      </c>
      <c r="AG15" s="67">
        <f t="shared" si="6"/>
        <v>-1.142240000000001</v>
      </c>
      <c r="AH15">
        <f>IF(AA15&gt;$AA$9,1,0)</f>
        <v>0</v>
      </c>
      <c r="AI15">
        <f t="shared" si="7"/>
        <v>0</v>
      </c>
      <c r="AJ15" s="67">
        <f t="shared" si="8"/>
        <v>12.286189999999991</v>
      </c>
      <c r="AK15">
        <f t="shared" si="9"/>
        <v>4</v>
      </c>
      <c r="AL15" s="67">
        <f t="shared" si="0"/>
        <v>7.2409700000000043</v>
      </c>
      <c r="AM15" s="67">
        <f t="shared" si="10"/>
        <v>6.0987300000000033</v>
      </c>
      <c r="AN15">
        <f t="shared" si="11"/>
        <v>4</v>
      </c>
      <c r="AO15">
        <f t="shared" si="12"/>
        <v>12</v>
      </c>
      <c r="AQ15" t="str">
        <f>INDEX(earf!C:C,MATCH('Tab 1'!A15,earf!B:B,0))</f>
        <v>Quezon City</v>
      </c>
    </row>
    <row r="16" spans="1:43" x14ac:dyDescent="0.25">
      <c r="A16" s="16" t="s">
        <v>56</v>
      </c>
      <c r="B16" s="21">
        <v>51.593249999999998</v>
      </c>
      <c r="C16" s="22">
        <v>4.2039999999999997</v>
      </c>
      <c r="D16" s="18">
        <v>8.1483527399417568</v>
      </c>
      <c r="E16" s="23">
        <v>56.064500000000002</v>
      </c>
      <c r="F16" s="21">
        <v>3.7044999999999999</v>
      </c>
      <c r="G16" s="19">
        <v>6.6075680689206182</v>
      </c>
      <c r="H16" s="21">
        <v>54.518250000000002</v>
      </c>
      <c r="I16" s="22">
        <v>5.3445</v>
      </c>
      <c r="J16" s="20">
        <v>9.8031393157337217</v>
      </c>
      <c r="K16" s="24">
        <v>95.665230000000008</v>
      </c>
      <c r="L16" s="25">
        <v>0.81169999999999987</v>
      </c>
      <c r="M16" s="26">
        <v>0.84847964093119288</v>
      </c>
      <c r="N16" s="25">
        <v>93.31344</v>
      </c>
      <c r="O16" s="27">
        <v>1.21997</v>
      </c>
      <c r="P16" s="25">
        <v>1.3073893749924983</v>
      </c>
      <c r="Q16" s="24">
        <v>92.163030000000006</v>
      </c>
      <c r="R16" s="25">
        <v>1.1240999999999999</v>
      </c>
      <c r="S16" s="26">
        <v>1.2196864621312904</v>
      </c>
      <c r="U16" s="16" t="s">
        <v>56</v>
      </c>
      <c r="V16" s="60">
        <v>51.593249999999998</v>
      </c>
      <c r="W16" s="60">
        <v>56.064500000000002</v>
      </c>
      <c r="X16" s="60">
        <v>54.518250000000002</v>
      </c>
      <c r="Y16" s="61">
        <v>95.665230000000008</v>
      </c>
      <c r="Z16" s="61">
        <v>93.31344</v>
      </c>
      <c r="AA16" s="61">
        <v>92.163030000000006</v>
      </c>
      <c r="AB16" s="10">
        <f t="shared" si="1"/>
        <v>1</v>
      </c>
      <c r="AC16" s="74">
        <f t="shared" si="2"/>
        <v>2</v>
      </c>
      <c r="AD16">
        <f t="shared" si="3"/>
        <v>12</v>
      </c>
      <c r="AE16">
        <f t="shared" si="4"/>
        <v>2</v>
      </c>
      <c r="AF16" s="67">
        <f t="shared" si="5"/>
        <v>-1.1504099999999937</v>
      </c>
      <c r="AG16" s="67">
        <f t="shared" si="6"/>
        <v>-2.3517900000000083</v>
      </c>
      <c r="AH16">
        <f t="shared" si="13"/>
        <v>1</v>
      </c>
      <c r="AI16">
        <f t="shared" si="7"/>
        <v>1</v>
      </c>
      <c r="AJ16" s="67">
        <f t="shared" si="8"/>
        <v>7.8369699999999938</v>
      </c>
      <c r="AK16">
        <f t="shared" si="9"/>
        <v>16</v>
      </c>
      <c r="AL16" s="67">
        <f t="shared" si="0"/>
        <v>6.6865600000000001</v>
      </c>
      <c r="AM16" s="67">
        <f t="shared" si="10"/>
        <v>4.3347699999999918</v>
      </c>
      <c r="AN16">
        <f t="shared" si="11"/>
        <v>6</v>
      </c>
      <c r="AO16">
        <f t="shared" si="12"/>
        <v>16</v>
      </c>
      <c r="AQ16" t="e">
        <f>INDEX(earf!C:C,MATCH('Tab 1'!A16,earf!B:B,0))</f>
        <v>#N/A</v>
      </c>
    </row>
    <row r="17" spans="1:43" x14ac:dyDescent="0.25">
      <c r="A17" s="16" t="s">
        <v>66</v>
      </c>
      <c r="B17" s="21">
        <v>573.90125</v>
      </c>
      <c r="C17" s="22">
        <v>34.066000000000003</v>
      </c>
      <c r="D17" s="18">
        <v>5.9358644017590132</v>
      </c>
      <c r="E17" s="23">
        <v>587.44299999999998</v>
      </c>
      <c r="F17" s="21">
        <v>33.64575</v>
      </c>
      <c r="G17" s="19">
        <v>5.7274918587845969</v>
      </c>
      <c r="H17" s="21">
        <v>511.47874999999999</v>
      </c>
      <c r="I17" s="22">
        <v>24.77</v>
      </c>
      <c r="J17" s="20">
        <v>4.8428209383087761</v>
      </c>
      <c r="K17" s="24">
        <v>90.856749999999991</v>
      </c>
      <c r="L17" s="25">
        <v>0.65844999999999998</v>
      </c>
      <c r="M17" s="26">
        <v>0.72471225307971066</v>
      </c>
      <c r="N17" s="25">
        <v>94.537269999999992</v>
      </c>
      <c r="O17" s="27">
        <v>0.51541000000000003</v>
      </c>
      <c r="P17" s="25">
        <v>0.54519238814490845</v>
      </c>
      <c r="Q17" s="24">
        <v>84.261719999999997</v>
      </c>
      <c r="R17" s="25">
        <v>1.4894400000000001</v>
      </c>
      <c r="S17" s="26">
        <v>1.7676354102432281</v>
      </c>
      <c r="U17" s="16" t="s">
        <v>66</v>
      </c>
      <c r="V17" s="60">
        <v>573.90125</v>
      </c>
      <c r="W17" s="60">
        <v>587.44299999999998</v>
      </c>
      <c r="X17" s="60">
        <v>511.47874999999999</v>
      </c>
      <c r="Y17" s="61">
        <v>90.856749999999991</v>
      </c>
      <c r="Z17" s="61">
        <v>94.537269999999992</v>
      </c>
      <c r="AA17" s="61">
        <v>84.261719999999997</v>
      </c>
      <c r="AB17" s="10">
        <f t="shared" si="1"/>
        <v>0</v>
      </c>
      <c r="AC17">
        <f t="shared" si="2"/>
        <v>17</v>
      </c>
      <c r="AD17">
        <f t="shared" si="3"/>
        <v>9</v>
      </c>
      <c r="AE17">
        <f t="shared" si="4"/>
        <v>17</v>
      </c>
      <c r="AF17" s="73">
        <f>AA17-Z17</f>
        <v>-10.275549999999996</v>
      </c>
      <c r="AG17" s="67">
        <f t="shared" si="6"/>
        <v>3.6805200000000013</v>
      </c>
      <c r="AH17">
        <f>IF(AA17&gt;$AA$9,1,0)</f>
        <v>0</v>
      </c>
      <c r="AI17">
        <f t="shared" si="7"/>
        <v>0</v>
      </c>
      <c r="AJ17" s="67">
        <f t="shared" si="8"/>
        <v>15.738280000000003</v>
      </c>
      <c r="AK17">
        <f t="shared" si="9"/>
        <v>1</v>
      </c>
      <c r="AL17" s="67">
        <f>100-Z17</f>
        <v>5.4627300000000076</v>
      </c>
      <c r="AM17" s="67">
        <f t="shared" si="10"/>
        <v>9.143250000000009</v>
      </c>
      <c r="AN17">
        <f t="shared" si="11"/>
        <v>9</v>
      </c>
      <c r="AO17">
        <f t="shared" si="12"/>
        <v>1</v>
      </c>
      <c r="AQ17" t="e">
        <f>INDEX(earf!C:C,MATCH('Tab 1'!A17,earf!B:B,0))</f>
        <v>#N/A</v>
      </c>
    </row>
    <row r="18" spans="1:43" x14ac:dyDescent="0.25">
      <c r="A18" s="16" t="s">
        <v>68</v>
      </c>
      <c r="B18" s="21">
        <v>142.22125</v>
      </c>
      <c r="C18" s="22">
        <v>7.4565000000000001</v>
      </c>
      <c r="D18" s="18">
        <v>5.2428874025506031</v>
      </c>
      <c r="E18" s="23">
        <v>144.37649999999999</v>
      </c>
      <c r="F18" s="21">
        <v>7.3460000000000001</v>
      </c>
      <c r="G18" s="19">
        <v>5.0880856649108406</v>
      </c>
      <c r="H18" s="21">
        <v>140.29575</v>
      </c>
      <c r="I18" s="22">
        <v>7.5945</v>
      </c>
      <c r="J18" s="20">
        <v>5.4132074563912305</v>
      </c>
      <c r="K18" s="24">
        <v>92.640990000000002</v>
      </c>
      <c r="L18" s="25">
        <v>0.63841999999999999</v>
      </c>
      <c r="M18" s="26">
        <v>0.68913339548724595</v>
      </c>
      <c r="N18" s="25">
        <v>91.250529999999998</v>
      </c>
      <c r="O18" s="27">
        <v>0.60898999999999992</v>
      </c>
      <c r="P18" s="25">
        <v>0.66738242506646261</v>
      </c>
      <c r="Q18" s="24">
        <v>89.674480000000003</v>
      </c>
      <c r="R18" s="25">
        <v>0.80894999999999995</v>
      </c>
      <c r="S18" s="26">
        <v>0.9020961147474732</v>
      </c>
      <c r="U18" s="16" t="s">
        <v>68</v>
      </c>
      <c r="V18" s="60">
        <v>142.22125</v>
      </c>
      <c r="W18" s="60">
        <v>144.37649999999999</v>
      </c>
      <c r="X18" s="60">
        <v>140.29575</v>
      </c>
      <c r="Y18" s="61">
        <v>92.640990000000002</v>
      </c>
      <c r="Z18" s="61">
        <v>91.250529999999998</v>
      </c>
      <c r="AA18" s="61">
        <v>89.674480000000003</v>
      </c>
      <c r="AB18" s="10">
        <f t="shared" si="1"/>
        <v>0</v>
      </c>
      <c r="AC18">
        <f t="shared" si="2"/>
        <v>8</v>
      </c>
      <c r="AD18">
        <f t="shared" si="3"/>
        <v>17</v>
      </c>
      <c r="AE18">
        <f t="shared" si="4"/>
        <v>14</v>
      </c>
      <c r="AF18" s="67">
        <f t="shared" si="5"/>
        <v>-1.5760499999999951</v>
      </c>
      <c r="AG18" s="67">
        <f t="shared" si="6"/>
        <v>-1.3904600000000045</v>
      </c>
      <c r="AH18">
        <f>IF(AA18&gt;$AA$9,1,0)</f>
        <v>1</v>
      </c>
      <c r="AI18">
        <f t="shared" si="7"/>
        <v>0</v>
      </c>
      <c r="AJ18" s="67">
        <f t="shared" si="8"/>
        <v>10.325519999999997</v>
      </c>
      <c r="AK18">
        <f t="shared" si="9"/>
        <v>10</v>
      </c>
      <c r="AL18" s="67">
        <f t="shared" ref="AL18:AL27" si="14">100-Z18</f>
        <v>8.7494700000000023</v>
      </c>
      <c r="AM18" s="67">
        <f t="shared" si="10"/>
        <v>7.3590099999999978</v>
      </c>
      <c r="AN18">
        <f t="shared" si="11"/>
        <v>1</v>
      </c>
      <c r="AO18">
        <f t="shared" si="12"/>
        <v>4</v>
      </c>
      <c r="AQ18" t="e">
        <f>INDEX(earf!C:C,MATCH('Tab 1'!A18,earf!B:B,0))</f>
        <v>#N/A</v>
      </c>
    </row>
    <row r="19" spans="1:43" x14ac:dyDescent="0.25">
      <c r="A19" s="16" t="s">
        <v>70</v>
      </c>
      <c r="B19" s="21">
        <v>90.254999999999995</v>
      </c>
      <c r="C19" s="22">
        <v>5.8</v>
      </c>
      <c r="D19" s="18">
        <v>6.4262367735859511</v>
      </c>
      <c r="E19" s="23">
        <v>91.682500000000005</v>
      </c>
      <c r="F19" s="21">
        <v>5.9587500000000002</v>
      </c>
      <c r="G19" s="19">
        <v>6.4993319335751094</v>
      </c>
      <c r="H19" s="21">
        <v>85.121250000000003</v>
      </c>
      <c r="I19" s="22">
        <v>4.8635000000000002</v>
      </c>
      <c r="J19" s="20">
        <v>5.7136144029839784</v>
      </c>
      <c r="K19" s="24">
        <v>92.216430000000003</v>
      </c>
      <c r="L19" s="25">
        <v>0.65668000000000004</v>
      </c>
      <c r="M19" s="26">
        <v>0.71210737609339247</v>
      </c>
      <c r="N19" s="25">
        <v>93.649870000000007</v>
      </c>
      <c r="O19" s="27">
        <v>0.78802000000000005</v>
      </c>
      <c r="P19" s="25">
        <v>0.84145338375803402</v>
      </c>
      <c r="Q19" s="24">
        <v>91.969300000000004</v>
      </c>
      <c r="R19" s="25">
        <v>0.87545000000000006</v>
      </c>
      <c r="S19" s="26">
        <v>0.95189372975547271</v>
      </c>
      <c r="U19" s="16" t="s">
        <v>70</v>
      </c>
      <c r="V19" s="60">
        <v>90.254999999999995</v>
      </c>
      <c r="W19" s="60">
        <v>91.682500000000005</v>
      </c>
      <c r="X19" s="60">
        <v>85.121250000000003</v>
      </c>
      <c r="Y19" s="61">
        <v>92.216430000000003</v>
      </c>
      <c r="Z19" s="61">
        <v>93.649870000000007</v>
      </c>
      <c r="AA19" s="61">
        <v>91.969300000000004</v>
      </c>
      <c r="AB19" s="10">
        <f t="shared" si="1"/>
        <v>1</v>
      </c>
      <c r="AC19" s="74">
        <f t="shared" si="2"/>
        <v>3</v>
      </c>
      <c r="AD19">
        <f t="shared" si="3"/>
        <v>11</v>
      </c>
      <c r="AE19">
        <f t="shared" si="4"/>
        <v>15</v>
      </c>
      <c r="AF19" s="67">
        <f t="shared" si="5"/>
        <v>-1.680570000000003</v>
      </c>
      <c r="AG19" s="67">
        <f t="shared" si="6"/>
        <v>1.4334400000000045</v>
      </c>
      <c r="AH19">
        <f t="shared" si="13"/>
        <v>1</v>
      </c>
      <c r="AI19">
        <f t="shared" si="7"/>
        <v>1</v>
      </c>
      <c r="AJ19" s="67">
        <f t="shared" si="8"/>
        <v>8.030699999999996</v>
      </c>
      <c r="AK19">
        <f t="shared" si="9"/>
        <v>15</v>
      </c>
      <c r="AL19" s="67">
        <f t="shared" si="14"/>
        <v>6.3501299999999929</v>
      </c>
      <c r="AM19" s="67">
        <f t="shared" si="10"/>
        <v>7.7835699999999974</v>
      </c>
      <c r="AN19">
        <f t="shared" si="11"/>
        <v>7</v>
      </c>
      <c r="AO19">
        <f t="shared" si="12"/>
        <v>3</v>
      </c>
      <c r="AQ19" t="e">
        <f>INDEX(earf!C:C,MATCH('Tab 1'!A19,earf!B:B,0))</f>
        <v>#N/A</v>
      </c>
    </row>
    <row r="20" spans="1:43" x14ac:dyDescent="0.25">
      <c r="A20" s="16" t="s">
        <v>72</v>
      </c>
      <c r="B20" s="21">
        <v>241.19675000000001</v>
      </c>
      <c r="C20" s="22">
        <v>12.950749999999999</v>
      </c>
      <c r="D20" s="18">
        <v>5.3693716851491571</v>
      </c>
      <c r="E20" s="23">
        <v>244.86425</v>
      </c>
      <c r="F20" s="21">
        <v>10.504250000000001</v>
      </c>
      <c r="G20" s="19">
        <v>4.2898258933266087</v>
      </c>
      <c r="H20" s="21">
        <v>244.46299999999999</v>
      </c>
      <c r="I20" s="22">
        <v>12.106</v>
      </c>
      <c r="J20" s="20">
        <v>4.95207863766705</v>
      </c>
      <c r="K20" s="24">
        <v>94.833330000000004</v>
      </c>
      <c r="L20" s="25">
        <v>0.49887999999999999</v>
      </c>
      <c r="M20" s="26">
        <v>0.52605977244498314</v>
      </c>
      <c r="N20" s="25">
        <v>95.948800000000006</v>
      </c>
      <c r="O20" s="27">
        <v>0.43987000000000004</v>
      </c>
      <c r="P20" s="25">
        <v>0.45844241929028817</v>
      </c>
      <c r="Q20" s="24">
        <v>91.180959999999999</v>
      </c>
      <c r="R20" s="25">
        <v>1.05803</v>
      </c>
      <c r="S20" s="26">
        <v>1.1603628652297584</v>
      </c>
      <c r="U20" s="16" t="s">
        <v>72</v>
      </c>
      <c r="V20" s="60">
        <v>241.19675000000001</v>
      </c>
      <c r="W20" s="60">
        <v>244.86425</v>
      </c>
      <c r="X20" s="60">
        <v>244.46299999999999</v>
      </c>
      <c r="Y20" s="61">
        <v>94.833330000000004</v>
      </c>
      <c r="Z20" s="61">
        <v>95.948800000000006</v>
      </c>
      <c r="AA20" s="61">
        <v>91.180959999999999</v>
      </c>
      <c r="AB20" s="10">
        <f t="shared" si="1"/>
        <v>1</v>
      </c>
      <c r="AC20">
        <f t="shared" si="2"/>
        <v>4</v>
      </c>
      <c r="AD20">
        <f t="shared" si="3"/>
        <v>3</v>
      </c>
      <c r="AE20">
        <f t="shared" si="4"/>
        <v>3</v>
      </c>
      <c r="AF20" s="67">
        <f t="shared" si="5"/>
        <v>-4.7678400000000067</v>
      </c>
      <c r="AG20" s="67">
        <f t="shared" si="6"/>
        <v>1.115470000000002</v>
      </c>
      <c r="AH20">
        <f t="shared" si="13"/>
        <v>1</v>
      </c>
      <c r="AI20">
        <f t="shared" si="7"/>
        <v>1</v>
      </c>
      <c r="AJ20" s="67">
        <f t="shared" si="8"/>
        <v>8.8190400000000011</v>
      </c>
      <c r="AK20">
        <f t="shared" si="9"/>
        <v>14</v>
      </c>
      <c r="AL20" s="67">
        <f t="shared" si="14"/>
        <v>4.0511999999999944</v>
      </c>
      <c r="AM20" s="67">
        <f t="shared" si="10"/>
        <v>5.1666699999999963</v>
      </c>
      <c r="AN20">
        <f t="shared" si="11"/>
        <v>15</v>
      </c>
      <c r="AO20">
        <f t="shared" si="12"/>
        <v>15</v>
      </c>
      <c r="AQ20" t="e">
        <f>INDEX(earf!C:C,MATCH('Tab 1'!A20,earf!B:B,0))</f>
        <v>#N/A</v>
      </c>
    </row>
    <row r="21" spans="1:43" x14ac:dyDescent="0.25">
      <c r="A21" s="16" t="s">
        <v>48</v>
      </c>
      <c r="B21" s="21">
        <v>237.49074999999999</v>
      </c>
      <c r="C21" s="22">
        <v>10.158250000000001</v>
      </c>
      <c r="D21" s="18">
        <v>4.2773244852694265</v>
      </c>
      <c r="E21" s="23">
        <v>245.20574999999999</v>
      </c>
      <c r="F21" s="21">
        <v>11.7005</v>
      </c>
      <c r="G21" s="19">
        <v>4.7717070256305165</v>
      </c>
      <c r="H21" s="21">
        <v>26.167999999999999</v>
      </c>
      <c r="I21" s="22">
        <v>1.7635000000000001</v>
      </c>
      <c r="J21" s="20">
        <v>6.739147049831856</v>
      </c>
      <c r="K21" s="24">
        <v>93.561059999999998</v>
      </c>
      <c r="L21" s="25">
        <v>0.53317999999999999</v>
      </c>
      <c r="M21" s="26">
        <v>0.56987383426395555</v>
      </c>
      <c r="N21" s="25">
        <v>94.172150000000002</v>
      </c>
      <c r="O21" s="27">
        <v>0.59372000000000003</v>
      </c>
      <c r="P21" s="25">
        <v>0.63046240316271851</v>
      </c>
      <c r="Q21" s="24">
        <v>92.764780000000002</v>
      </c>
      <c r="R21" s="25">
        <v>1.3617999999999999</v>
      </c>
      <c r="S21" s="26">
        <v>1.4680140458480038</v>
      </c>
      <c r="U21" s="16" t="s">
        <v>48</v>
      </c>
      <c r="V21" s="60">
        <v>237.49074999999999</v>
      </c>
      <c r="W21" s="60">
        <v>245.20574999999999</v>
      </c>
      <c r="X21" s="60">
        <v>26.167999999999999</v>
      </c>
      <c r="Y21" s="61">
        <v>93.561059999999998</v>
      </c>
      <c r="Z21" s="61">
        <v>94.172150000000002</v>
      </c>
      <c r="AA21" s="61">
        <v>92.764780000000002</v>
      </c>
      <c r="AB21" s="10">
        <f t="shared" si="1"/>
        <v>1</v>
      </c>
      <c r="AC21" s="74">
        <f t="shared" si="2"/>
        <v>1</v>
      </c>
      <c r="AD21">
        <f t="shared" si="3"/>
        <v>10</v>
      </c>
      <c r="AE21">
        <f t="shared" si="4"/>
        <v>11</v>
      </c>
      <c r="AF21" s="67">
        <f t="shared" si="5"/>
        <v>-1.4073700000000002</v>
      </c>
      <c r="AG21" s="67">
        <f t="shared" si="6"/>
        <v>0.61109000000000435</v>
      </c>
      <c r="AH21">
        <f t="shared" si="13"/>
        <v>1</v>
      </c>
      <c r="AI21">
        <f t="shared" si="7"/>
        <v>1</v>
      </c>
      <c r="AJ21" s="67">
        <f t="shared" si="8"/>
        <v>7.2352199999999982</v>
      </c>
      <c r="AK21">
        <f t="shared" si="9"/>
        <v>17</v>
      </c>
      <c r="AL21" s="67">
        <f t="shared" si="14"/>
        <v>5.827849999999998</v>
      </c>
      <c r="AM21" s="67">
        <f t="shared" si="10"/>
        <v>6.4389400000000023</v>
      </c>
      <c r="AN21">
        <f t="shared" si="11"/>
        <v>8</v>
      </c>
      <c r="AO21">
        <f t="shared" si="12"/>
        <v>7</v>
      </c>
      <c r="AQ21" t="e">
        <f>INDEX(earf!C:C,MATCH('Tab 1'!A21,earf!B:B,0))</f>
        <v>#N/A</v>
      </c>
    </row>
    <row r="22" spans="1:43" x14ac:dyDescent="0.25">
      <c r="A22" s="16" t="s">
        <v>62</v>
      </c>
      <c r="B22" s="21">
        <v>229.2645</v>
      </c>
      <c r="C22" s="22">
        <v>14.13025</v>
      </c>
      <c r="D22" s="18">
        <v>6.1632961055898319</v>
      </c>
      <c r="E22" s="23">
        <v>290.32650000000001</v>
      </c>
      <c r="F22" s="21">
        <v>19.773250000000001</v>
      </c>
      <c r="G22" s="19">
        <v>6.8106941667398599</v>
      </c>
      <c r="H22" s="21">
        <v>215.50575000000001</v>
      </c>
      <c r="I22" s="22">
        <v>12.0265</v>
      </c>
      <c r="J22" s="20">
        <v>5.5805935572484726</v>
      </c>
      <c r="K22" s="24">
        <v>93.683209999999988</v>
      </c>
      <c r="L22" s="25">
        <v>0.83073999999999992</v>
      </c>
      <c r="M22" s="26">
        <v>0.88675441415809741</v>
      </c>
      <c r="N22" s="25">
        <v>95.753720000000001</v>
      </c>
      <c r="O22" s="27">
        <v>0.54796999999999996</v>
      </c>
      <c r="P22" s="25">
        <v>0.57227019482898411</v>
      </c>
      <c r="Q22" s="24">
        <v>90.855040000000002</v>
      </c>
      <c r="R22" s="25">
        <v>1.0365500000000001</v>
      </c>
      <c r="S22" s="26">
        <v>1.1408833235888729</v>
      </c>
      <c r="U22" s="16" t="s">
        <v>62</v>
      </c>
      <c r="V22" s="60">
        <v>229.2645</v>
      </c>
      <c r="W22" s="60">
        <v>290.32650000000001</v>
      </c>
      <c r="X22" s="60">
        <v>215.50575000000001</v>
      </c>
      <c r="Y22" s="61">
        <v>93.683209999999988</v>
      </c>
      <c r="Z22" s="61">
        <v>95.753720000000001</v>
      </c>
      <c r="AA22" s="61">
        <v>90.855040000000002</v>
      </c>
      <c r="AB22" s="10">
        <f t="shared" si="1"/>
        <v>1</v>
      </c>
      <c r="AC22">
        <f t="shared" si="2"/>
        <v>6</v>
      </c>
      <c r="AD22">
        <f t="shared" si="3"/>
        <v>4</v>
      </c>
      <c r="AE22">
        <f t="shared" si="4"/>
        <v>9</v>
      </c>
      <c r="AF22" s="67">
        <f t="shared" si="5"/>
        <v>-4.8986799999999988</v>
      </c>
      <c r="AG22" s="67">
        <f t="shared" si="6"/>
        <v>2.070510000000013</v>
      </c>
      <c r="AH22">
        <f t="shared" si="13"/>
        <v>1</v>
      </c>
      <c r="AI22">
        <f t="shared" si="7"/>
        <v>1</v>
      </c>
      <c r="AJ22" s="67">
        <f t="shared" si="8"/>
        <v>9.1449599999999975</v>
      </c>
      <c r="AK22">
        <f t="shared" si="9"/>
        <v>12</v>
      </c>
      <c r="AL22" s="67">
        <f t="shared" si="14"/>
        <v>4.2462799999999987</v>
      </c>
      <c r="AM22" s="67">
        <f t="shared" si="10"/>
        <v>6.3167900000000117</v>
      </c>
      <c r="AN22">
        <f t="shared" si="11"/>
        <v>14</v>
      </c>
      <c r="AO22">
        <f t="shared" si="12"/>
        <v>9</v>
      </c>
      <c r="AQ22" t="e">
        <f>INDEX(earf!C:C,MATCH('Tab 1'!A22,earf!B:B,0))</f>
        <v>#N/A</v>
      </c>
    </row>
    <row r="23" spans="1:43" x14ac:dyDescent="0.25">
      <c r="A23" s="16" t="s">
        <v>49</v>
      </c>
      <c r="B23" s="21">
        <v>209.65350000000001</v>
      </c>
      <c r="C23" s="22">
        <v>9.0842500000000008</v>
      </c>
      <c r="D23" s="18">
        <v>4.3329827548788833</v>
      </c>
      <c r="E23" s="23">
        <v>232.64599999999999</v>
      </c>
      <c r="F23" s="21">
        <v>10.063499999999999</v>
      </c>
      <c r="G23" s="19">
        <v>4.3256707615862728</v>
      </c>
      <c r="H23" s="21">
        <v>251.10825</v>
      </c>
      <c r="I23" s="22">
        <v>12.113250000000001</v>
      </c>
      <c r="J23" s="20">
        <v>4.823915582224001</v>
      </c>
      <c r="K23" s="24">
        <v>91.617099999999994</v>
      </c>
      <c r="L23" s="25">
        <v>0.58267000000000002</v>
      </c>
      <c r="M23" s="26">
        <v>0.63598389383641274</v>
      </c>
      <c r="N23" s="25">
        <v>92.862889999999993</v>
      </c>
      <c r="O23" s="27">
        <v>0.51041999999999998</v>
      </c>
      <c r="P23" s="25">
        <v>0.54964905787446428</v>
      </c>
      <c r="Q23" s="24">
        <v>88.643600000000006</v>
      </c>
      <c r="R23" s="25">
        <v>1.4510500000000002</v>
      </c>
      <c r="S23" s="26">
        <v>1.6369484091350082</v>
      </c>
      <c r="U23" s="16" t="s">
        <v>49</v>
      </c>
      <c r="V23" s="60">
        <v>209.65350000000001</v>
      </c>
      <c r="W23" s="60">
        <v>232.64599999999999</v>
      </c>
      <c r="X23" s="60">
        <v>251.10825</v>
      </c>
      <c r="Y23" s="61">
        <v>91.617099999999994</v>
      </c>
      <c r="Z23" s="61">
        <v>92.862889999999993</v>
      </c>
      <c r="AA23" s="61">
        <v>88.643600000000006</v>
      </c>
      <c r="AB23" s="10">
        <f t="shared" si="1"/>
        <v>0</v>
      </c>
      <c r="AC23">
        <f t="shared" si="2"/>
        <v>12</v>
      </c>
      <c r="AD23">
        <f t="shared" si="3"/>
        <v>13</v>
      </c>
      <c r="AE23">
        <f t="shared" si="4"/>
        <v>16</v>
      </c>
      <c r="AF23" s="67">
        <f t="shared" si="5"/>
        <v>-4.2192899999999867</v>
      </c>
      <c r="AG23" s="67">
        <f t="shared" si="6"/>
        <v>1.2457899999999995</v>
      </c>
      <c r="AH23">
        <f t="shared" si="13"/>
        <v>1</v>
      </c>
      <c r="AI23">
        <f t="shared" si="7"/>
        <v>0</v>
      </c>
      <c r="AJ23" s="67">
        <f t="shared" si="8"/>
        <v>11.356399999999994</v>
      </c>
      <c r="AK23">
        <f t="shared" si="9"/>
        <v>6</v>
      </c>
      <c r="AL23" s="67">
        <f t="shared" si="14"/>
        <v>7.1371100000000069</v>
      </c>
      <c r="AM23" s="67">
        <f t="shared" si="10"/>
        <v>8.3829000000000065</v>
      </c>
      <c r="AN23">
        <f t="shared" si="11"/>
        <v>5</v>
      </c>
      <c r="AO23">
        <f t="shared" si="12"/>
        <v>2</v>
      </c>
      <c r="AQ23" t="e">
        <f>INDEX(earf!C:C,MATCH('Tab 1'!A23,earf!B:B,0))</f>
        <v>#N/A</v>
      </c>
    </row>
    <row r="24" spans="1:43" x14ac:dyDescent="0.25">
      <c r="A24" s="16" t="s">
        <v>50</v>
      </c>
      <c r="B24" s="21">
        <v>276.83625000000001</v>
      </c>
      <c r="C24" s="22">
        <v>12.013</v>
      </c>
      <c r="D24" s="18">
        <v>4.3393883568354941</v>
      </c>
      <c r="E24" s="23">
        <v>314.48275000000001</v>
      </c>
      <c r="F24" s="21">
        <v>14.637</v>
      </c>
      <c r="G24" s="19">
        <v>4.6543093381115499</v>
      </c>
      <c r="H24" s="21">
        <v>220.137</v>
      </c>
      <c r="I24" s="22">
        <v>9.5907499999999999</v>
      </c>
      <c r="J24" s="20">
        <v>4.3567187705837727</v>
      </c>
      <c r="K24" s="24">
        <v>93.889229999999998</v>
      </c>
      <c r="L24" s="25">
        <v>0.66064000000000001</v>
      </c>
      <c r="M24" s="26">
        <v>0.70363768027493689</v>
      </c>
      <c r="N24" s="25">
        <v>94.934989999999999</v>
      </c>
      <c r="O24" s="27">
        <v>0.58016000000000001</v>
      </c>
      <c r="P24" s="25">
        <v>0.61111293106998799</v>
      </c>
      <c r="Q24" s="24">
        <v>88.995419999999996</v>
      </c>
      <c r="R24" s="25">
        <v>0.99769000000000008</v>
      </c>
      <c r="S24" s="26">
        <v>1.1210576903845166</v>
      </c>
      <c r="U24" s="16" t="s">
        <v>50</v>
      </c>
      <c r="V24" s="60">
        <v>276.83625000000001</v>
      </c>
      <c r="W24" s="60">
        <v>314.48275000000001</v>
      </c>
      <c r="X24" s="60">
        <v>220.137</v>
      </c>
      <c r="Y24" s="61">
        <v>93.889229999999998</v>
      </c>
      <c r="Z24" s="61">
        <v>94.934989999999999</v>
      </c>
      <c r="AA24" s="61">
        <v>88.995419999999996</v>
      </c>
      <c r="AB24" s="10">
        <f t="shared" si="1"/>
        <v>0</v>
      </c>
      <c r="AC24">
        <f t="shared" si="2"/>
        <v>10</v>
      </c>
      <c r="AD24">
        <f t="shared" si="3"/>
        <v>8</v>
      </c>
      <c r="AE24">
        <f t="shared" si="4"/>
        <v>7</v>
      </c>
      <c r="AF24" s="67">
        <f t="shared" si="5"/>
        <v>-5.9395700000000033</v>
      </c>
      <c r="AG24" s="67">
        <f t="shared" si="6"/>
        <v>1.0457600000000014</v>
      </c>
      <c r="AH24">
        <f>IF(AA24&gt;$AA$9,1,0)</f>
        <v>1</v>
      </c>
      <c r="AI24">
        <f t="shared" si="7"/>
        <v>0</v>
      </c>
      <c r="AJ24" s="67">
        <f t="shared" si="8"/>
        <v>11.004580000000004</v>
      </c>
      <c r="AK24">
        <f t="shared" si="9"/>
        <v>8</v>
      </c>
      <c r="AL24" s="67">
        <f t="shared" si="14"/>
        <v>5.0650100000000009</v>
      </c>
      <c r="AM24" s="67">
        <f t="shared" si="10"/>
        <v>6.1107700000000023</v>
      </c>
      <c r="AN24">
        <f t="shared" si="11"/>
        <v>10</v>
      </c>
      <c r="AO24">
        <f t="shared" si="12"/>
        <v>11</v>
      </c>
      <c r="AQ24" t="e">
        <f>INDEX(earf!C:C,MATCH('Tab 1'!A24,earf!B:B,0))</f>
        <v>#N/A</v>
      </c>
    </row>
    <row r="25" spans="1:43" x14ac:dyDescent="0.25">
      <c r="A25" s="16" t="s">
        <v>51</v>
      </c>
      <c r="B25" s="21">
        <v>167.57825</v>
      </c>
      <c r="C25" s="22">
        <v>8.3267500000000005</v>
      </c>
      <c r="D25" s="18">
        <v>4.9688727504911885</v>
      </c>
      <c r="E25" s="23">
        <v>182.732</v>
      </c>
      <c r="F25" s="21">
        <v>8.9004999999999992</v>
      </c>
      <c r="G25" s="19">
        <v>4.8707943874088828</v>
      </c>
      <c r="H25" s="21">
        <v>268.14075000000003</v>
      </c>
      <c r="I25" s="22">
        <v>14.010999999999999</v>
      </c>
      <c r="J25" s="20">
        <v>5.2252408483231285</v>
      </c>
      <c r="K25" s="24">
        <v>92.807819999999992</v>
      </c>
      <c r="L25" s="25">
        <v>0.70296000000000003</v>
      </c>
      <c r="M25" s="26">
        <v>0.75743617294318533</v>
      </c>
      <c r="N25" s="25">
        <v>95.462249999999997</v>
      </c>
      <c r="O25" s="27">
        <v>0.64533000000000007</v>
      </c>
      <c r="P25" s="25">
        <v>0.67600543670403745</v>
      </c>
      <c r="Q25" s="24">
        <v>84.48626999999999</v>
      </c>
      <c r="R25" s="25">
        <v>1.6574800000000001</v>
      </c>
      <c r="S25" s="26">
        <v>1.961833561832</v>
      </c>
      <c r="U25" s="16" t="s">
        <v>51</v>
      </c>
      <c r="V25" s="60">
        <v>167.57825</v>
      </c>
      <c r="W25" s="60">
        <v>182.732</v>
      </c>
      <c r="X25" s="60">
        <v>268.14075000000003</v>
      </c>
      <c r="Y25" s="61">
        <v>92.807819999999992</v>
      </c>
      <c r="Z25" s="61">
        <v>95.462249999999997</v>
      </c>
      <c r="AA25" s="61">
        <v>84.48626999999999</v>
      </c>
      <c r="AB25" s="10">
        <f t="shared" si="1"/>
        <v>0</v>
      </c>
      <c r="AC25">
        <f t="shared" si="2"/>
        <v>16</v>
      </c>
      <c r="AD25">
        <f t="shared" si="3"/>
        <v>5</v>
      </c>
      <c r="AE25">
        <f t="shared" si="4"/>
        <v>13</v>
      </c>
      <c r="AF25" s="73">
        <f t="shared" si="5"/>
        <v>-10.975980000000007</v>
      </c>
      <c r="AG25" s="67">
        <f t="shared" si="6"/>
        <v>2.654430000000005</v>
      </c>
      <c r="AH25">
        <f>IF(AA25&gt;$AA$9,1,0)</f>
        <v>0</v>
      </c>
      <c r="AI25">
        <f t="shared" si="7"/>
        <v>0</v>
      </c>
      <c r="AJ25" s="67">
        <f t="shared" si="8"/>
        <v>15.51373000000001</v>
      </c>
      <c r="AK25">
        <f t="shared" si="9"/>
        <v>2</v>
      </c>
      <c r="AL25" s="67">
        <f t="shared" si="14"/>
        <v>4.5377500000000026</v>
      </c>
      <c r="AM25" s="67">
        <f t="shared" si="10"/>
        <v>7.1921800000000076</v>
      </c>
      <c r="AN25">
        <f t="shared" si="11"/>
        <v>13</v>
      </c>
      <c r="AO25">
        <f t="shared" si="12"/>
        <v>5</v>
      </c>
      <c r="AQ25" t="e">
        <f>INDEX(earf!C:C,MATCH('Tab 1'!A25,earf!B:B,0))</f>
        <v>#N/A</v>
      </c>
    </row>
    <row r="26" spans="1:43" x14ac:dyDescent="0.25">
      <c r="A26" s="16" t="s">
        <v>21</v>
      </c>
      <c r="B26" s="21">
        <v>24.113</v>
      </c>
      <c r="C26" s="22">
        <v>2.1262500000000002</v>
      </c>
      <c r="D26" s="18">
        <v>8.8178575871936307</v>
      </c>
      <c r="E26" s="23">
        <v>26.402999999999999</v>
      </c>
      <c r="F26" s="21">
        <v>2.0132500000000002</v>
      </c>
      <c r="G26" s="19">
        <v>7.6250804832784151</v>
      </c>
      <c r="H26" s="21">
        <v>163.03625</v>
      </c>
      <c r="I26" s="22">
        <v>8.0404999999999998</v>
      </c>
      <c r="J26" s="20">
        <v>4.9317253064885875</v>
      </c>
      <c r="K26" s="24">
        <v>97.674279999999996</v>
      </c>
      <c r="L26" s="25">
        <v>0.65383999999999998</v>
      </c>
      <c r="M26" s="26">
        <v>0.66940856897025502</v>
      </c>
      <c r="N26" s="25">
        <v>94.962509999999995</v>
      </c>
      <c r="O26" s="27">
        <v>0.70869000000000004</v>
      </c>
      <c r="P26" s="25">
        <v>0.74628398090994019</v>
      </c>
      <c r="Q26" s="24">
        <v>88.968650000000011</v>
      </c>
      <c r="R26" s="25">
        <v>1.15021</v>
      </c>
      <c r="S26" s="26">
        <v>1.2928261809075443</v>
      </c>
      <c r="U26" s="16" t="s">
        <v>21</v>
      </c>
      <c r="V26" s="60">
        <v>24.113</v>
      </c>
      <c r="W26" s="60">
        <v>26.402999999999999</v>
      </c>
      <c r="X26" s="60">
        <v>163.03625</v>
      </c>
      <c r="Y26" s="61">
        <v>97.674279999999996</v>
      </c>
      <c r="Z26" s="61">
        <v>94.962509999999995</v>
      </c>
      <c r="AA26" s="61">
        <v>88.968650000000011</v>
      </c>
      <c r="AB26" s="10">
        <f t="shared" si="1"/>
        <v>0</v>
      </c>
      <c r="AC26">
        <f t="shared" si="2"/>
        <v>11</v>
      </c>
      <c r="AD26">
        <f t="shared" si="3"/>
        <v>7</v>
      </c>
      <c r="AE26">
        <f t="shared" si="4"/>
        <v>1</v>
      </c>
      <c r="AF26" s="67">
        <f t="shared" si="5"/>
        <v>-5.9938599999999838</v>
      </c>
      <c r="AG26" s="67">
        <f t="shared" si="6"/>
        <v>-2.7117700000000013</v>
      </c>
      <c r="AH26">
        <f>IF(AA26&gt;$AA$9,1,0)</f>
        <v>1</v>
      </c>
      <c r="AI26">
        <f t="shared" si="7"/>
        <v>0</v>
      </c>
      <c r="AJ26" s="67">
        <f t="shared" si="8"/>
        <v>11.031349999999989</v>
      </c>
      <c r="AK26">
        <f t="shared" si="9"/>
        <v>7</v>
      </c>
      <c r="AL26" s="67">
        <f t="shared" si="14"/>
        <v>5.0374900000000054</v>
      </c>
      <c r="AM26" s="67">
        <f t="shared" si="10"/>
        <v>2.325720000000004</v>
      </c>
      <c r="AN26">
        <f t="shared" si="11"/>
        <v>11</v>
      </c>
      <c r="AO26">
        <f t="shared" si="12"/>
        <v>17</v>
      </c>
      <c r="AQ26" t="str">
        <f>INDEX(earf!C:C,MATCH('Tab 1'!A26,earf!B:B,0))</f>
        <v>Pateros</v>
      </c>
    </row>
    <row r="27" spans="1:43" x14ac:dyDescent="0.25">
      <c r="A27" s="16" t="s">
        <v>64</v>
      </c>
      <c r="B27" s="21">
        <v>321.23575</v>
      </c>
      <c r="C27" s="22">
        <v>15.025499999999999</v>
      </c>
      <c r="D27" s="18">
        <v>4.6774059238425361</v>
      </c>
      <c r="E27" s="23">
        <v>372.31324999999998</v>
      </c>
      <c r="F27" s="21">
        <v>20.257750000000001</v>
      </c>
      <c r="G27" s="19">
        <v>5.4410499760618247</v>
      </c>
      <c r="H27" s="21">
        <v>333.17025000000001</v>
      </c>
      <c r="I27" s="22">
        <v>18.004750000000001</v>
      </c>
      <c r="J27" s="20">
        <v>5.4040689407292515</v>
      </c>
      <c r="K27" s="24">
        <v>93.746679999999998</v>
      </c>
      <c r="L27" s="25">
        <v>0.68184</v>
      </c>
      <c r="M27" s="26">
        <v>0.72732175688781719</v>
      </c>
      <c r="N27" s="25">
        <v>96.218139999999991</v>
      </c>
      <c r="O27" s="27">
        <v>0.58745000000000003</v>
      </c>
      <c r="P27" s="25">
        <v>0.610539758926955</v>
      </c>
      <c r="Q27" s="24">
        <v>87.755219999999994</v>
      </c>
      <c r="R27" s="25">
        <v>1.59599</v>
      </c>
      <c r="S27" s="26">
        <v>1.8186838344203342</v>
      </c>
      <c r="U27" s="16" t="s">
        <v>64</v>
      </c>
      <c r="V27" s="60">
        <v>321.23575</v>
      </c>
      <c r="W27" s="60">
        <v>372.31324999999998</v>
      </c>
      <c r="X27" s="60">
        <v>333.17025000000001</v>
      </c>
      <c r="Y27" s="61">
        <v>93.746679999999998</v>
      </c>
      <c r="Z27" s="61">
        <v>96.218139999999991</v>
      </c>
      <c r="AA27" s="61">
        <v>87.755219999999994</v>
      </c>
      <c r="AB27" s="10">
        <f t="shared" si="1"/>
        <v>0</v>
      </c>
      <c r="AC27">
        <f t="shared" si="2"/>
        <v>13</v>
      </c>
      <c r="AD27">
        <f t="shared" si="3"/>
        <v>2</v>
      </c>
      <c r="AE27">
        <f t="shared" si="4"/>
        <v>8</v>
      </c>
      <c r="AF27" s="73">
        <f t="shared" si="5"/>
        <v>-8.4629199999999969</v>
      </c>
      <c r="AG27" s="67">
        <f t="shared" si="6"/>
        <v>2.4714599999999933</v>
      </c>
      <c r="AH27">
        <f>IF(AA27&gt;$AA$9,1,0)</f>
        <v>0</v>
      </c>
      <c r="AI27">
        <f t="shared" si="7"/>
        <v>0</v>
      </c>
      <c r="AJ27" s="67">
        <f t="shared" si="8"/>
        <v>12.244780000000006</v>
      </c>
      <c r="AK27">
        <f t="shared" si="9"/>
        <v>5</v>
      </c>
      <c r="AL27" s="67">
        <f t="shared" si="14"/>
        <v>3.7818600000000089</v>
      </c>
      <c r="AM27" s="67">
        <f t="shared" si="10"/>
        <v>6.2533200000000022</v>
      </c>
      <c r="AN27">
        <f t="shared" si="11"/>
        <v>16</v>
      </c>
      <c r="AO27">
        <f t="shared" si="12"/>
        <v>10</v>
      </c>
      <c r="AQ27" t="e">
        <f>INDEX(earf!C:C,MATCH('Tab 1'!A27,earf!B:B,0))</f>
        <v>#N/A</v>
      </c>
    </row>
    <row r="28" spans="1:43" x14ac:dyDescent="0.25">
      <c r="A28" s="15"/>
      <c r="B28" s="21"/>
      <c r="C28" s="22"/>
      <c r="D28" s="18"/>
      <c r="E28" s="23"/>
      <c r="F28" s="21"/>
      <c r="G28" s="19"/>
      <c r="H28" s="21"/>
      <c r="I28" s="22"/>
      <c r="J28" s="20"/>
      <c r="K28" s="24"/>
      <c r="L28" s="25"/>
      <c r="M28" s="26"/>
      <c r="N28" s="25"/>
      <c r="O28" s="27"/>
      <c r="P28" s="25"/>
      <c r="Q28" s="24"/>
      <c r="R28" s="25"/>
      <c r="S28" s="26"/>
      <c r="U28" s="66"/>
      <c r="V28" s="62"/>
      <c r="W28" s="62"/>
      <c r="X28" s="62"/>
      <c r="Y28" s="62"/>
      <c r="Z28" s="62"/>
      <c r="AA28" s="62"/>
      <c r="AB28" s="10"/>
    </row>
    <row r="29" spans="1:43" ht="43.5" customHeight="1" x14ac:dyDescent="0.25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U29" s="105" t="s">
        <v>40</v>
      </c>
      <c r="V29" s="106"/>
      <c r="W29" s="106"/>
      <c r="X29" s="106"/>
      <c r="Y29" s="106"/>
      <c r="Z29" s="106"/>
      <c r="AA29" s="106"/>
      <c r="AB29" s="10">
        <f>SUM(AB11:AB27)</f>
        <v>7</v>
      </c>
      <c r="AF29" s="67">
        <f>MIN(AF11:AF27)</f>
        <v>-10.975980000000007</v>
      </c>
      <c r="AG29" s="67">
        <f>MIN(AG11:AG27)</f>
        <v>-2.7117700000000013</v>
      </c>
      <c r="AH29">
        <f>SUM(AH11:AH27)</f>
        <v>12</v>
      </c>
      <c r="AI29">
        <f>SUM(AI11:AI27)</f>
        <v>7</v>
      </c>
      <c r="AJ29" s="67">
        <f>COUNTIF(AJ11:AJ27,"&gt;="&amp;10)</f>
        <v>11</v>
      </c>
    </row>
    <row r="30" spans="1:43" x14ac:dyDescent="0.25">
      <c r="A30" s="9" t="s">
        <v>25</v>
      </c>
      <c r="U30" s="9" t="s">
        <v>25</v>
      </c>
    </row>
  </sheetData>
  <mergeCells count="12">
    <mergeCell ref="U3:U5"/>
    <mergeCell ref="U29:AA29"/>
    <mergeCell ref="A29:S29"/>
    <mergeCell ref="Q4:S4"/>
    <mergeCell ref="K3:S3"/>
    <mergeCell ref="A3:A5"/>
    <mergeCell ref="K4:M4"/>
    <mergeCell ref="N4:P4"/>
    <mergeCell ref="B4:D4"/>
    <mergeCell ref="E4:G4"/>
    <mergeCell ref="H4:J4"/>
    <mergeCell ref="B3:J3"/>
  </mergeCells>
  <conditionalFormatting sqref="AF11:AG27">
    <cfRule type="cellIs" dxfId="0" priority="1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5AD0-17E0-4430-9BAB-4B808C348E35}">
  <dimension ref="A1:M24"/>
  <sheetViews>
    <sheetView topLeftCell="A4" workbookViewId="0">
      <selection activeCell="U45" sqref="U45"/>
    </sheetView>
  </sheetViews>
  <sheetFormatPr defaultRowHeight="15" x14ac:dyDescent="0.25"/>
  <cols>
    <col min="1" max="1" width="9.140625" style="71"/>
    <col min="2" max="4" width="11.5703125" bestFit="1" customWidth="1"/>
  </cols>
  <sheetData>
    <row r="1" spans="1:13" x14ac:dyDescent="0.25">
      <c r="A1" s="107" t="s">
        <v>39</v>
      </c>
      <c r="B1" s="64" t="s">
        <v>24</v>
      </c>
      <c r="C1" s="64"/>
      <c r="D1" s="64"/>
      <c r="E1" s="64" t="s">
        <v>26</v>
      </c>
      <c r="F1" s="64"/>
      <c r="G1" s="64"/>
    </row>
    <row r="2" spans="1:13" x14ac:dyDescent="0.25">
      <c r="A2" s="107"/>
      <c r="B2" s="65">
        <v>2018</v>
      </c>
      <c r="C2" s="65">
        <v>2019</v>
      </c>
      <c r="D2" s="65">
        <v>2020</v>
      </c>
      <c r="E2" s="65">
        <v>2018</v>
      </c>
      <c r="F2" s="65">
        <v>2019</v>
      </c>
      <c r="G2" s="65">
        <v>2020</v>
      </c>
      <c r="H2" t="s">
        <v>4</v>
      </c>
    </row>
    <row r="3" spans="1:13" x14ac:dyDescent="0.25">
      <c r="A3" s="107"/>
      <c r="B3" s="63"/>
      <c r="C3" s="63"/>
      <c r="D3" s="63"/>
      <c r="E3" s="63"/>
      <c r="F3" s="63"/>
      <c r="G3" s="63"/>
    </row>
    <row r="4" spans="1:13" x14ac:dyDescent="0.25">
      <c r="A4" s="68"/>
      <c r="B4" s="59"/>
      <c r="C4" s="59"/>
      <c r="D4" s="59"/>
      <c r="E4" s="59"/>
      <c r="F4" s="59"/>
      <c r="G4" s="59"/>
      <c r="K4" t="s">
        <v>43</v>
      </c>
    </row>
    <row r="5" spans="1:13" x14ac:dyDescent="0.25">
      <c r="A5" s="68" t="s">
        <v>4</v>
      </c>
      <c r="B5" s="60">
        <v>41156.534500000002</v>
      </c>
      <c r="C5" s="60">
        <v>41938.012499999997</v>
      </c>
      <c r="D5" s="60">
        <v>39377.84175</v>
      </c>
      <c r="E5" s="61">
        <v>94.700010000000006</v>
      </c>
      <c r="F5" s="61">
        <v>94.888570000000001</v>
      </c>
      <c r="G5" s="61">
        <v>89.74360999999999</v>
      </c>
      <c r="H5" s="61">
        <v>88.342639999999989</v>
      </c>
      <c r="J5" t="e">
        <f>INDEX(earf!C:C,MATCH(graph!A5,earf!B:B,0))</f>
        <v>#N/A</v>
      </c>
      <c r="K5" s="67">
        <f>G5-F5</f>
        <v>-5.1449600000000117</v>
      </c>
      <c r="L5" s="67">
        <f>100-G5</f>
        <v>10.25639000000001</v>
      </c>
    </row>
    <row r="6" spans="1:13" x14ac:dyDescent="0.25">
      <c r="A6" s="72" t="s">
        <v>42</v>
      </c>
      <c r="B6" s="60">
        <v>5171.03575</v>
      </c>
      <c r="C6" s="60">
        <v>5547.9934999999996</v>
      </c>
      <c r="D6" s="60">
        <v>5051.1540000000005</v>
      </c>
      <c r="E6" s="61">
        <v>93.398150000000001</v>
      </c>
      <c r="F6" s="61">
        <v>93.977100000000007</v>
      </c>
      <c r="G6" s="61">
        <v>88.342639999999989</v>
      </c>
      <c r="H6" s="61">
        <v>88.342639999999989</v>
      </c>
      <c r="I6">
        <f>IF(G6&gt;H6,1,0)</f>
        <v>0</v>
      </c>
      <c r="J6" t="e">
        <f>INDEX(earf!C:C,MATCH(graph!A6,earf!B:B,0))</f>
        <v>#N/A</v>
      </c>
      <c r="K6" s="67">
        <f t="shared" ref="K6:K23" si="0">G6-F6</f>
        <v>-5.6344600000000185</v>
      </c>
      <c r="L6" s="67">
        <f t="shared" ref="L6:M23" si="1">100-G6</f>
        <v>11.657360000000011</v>
      </c>
      <c r="M6" s="67">
        <f t="shared" si="1"/>
        <v>11.657360000000011</v>
      </c>
    </row>
    <row r="7" spans="1:13" x14ac:dyDescent="0.25">
      <c r="A7" s="69" t="s">
        <v>52</v>
      </c>
      <c r="B7" s="60">
        <v>750.23350000000005</v>
      </c>
      <c r="C7" s="60">
        <v>752.33675000000005</v>
      </c>
      <c r="D7" s="60">
        <v>719.428</v>
      </c>
      <c r="E7" s="61">
        <v>93.627839999999992</v>
      </c>
      <c r="F7" s="61">
        <v>92.244680000000002</v>
      </c>
      <c r="G7" s="61">
        <v>89.993639999999999</v>
      </c>
      <c r="H7" s="61">
        <v>88.342639999999989</v>
      </c>
      <c r="I7">
        <f t="shared" ref="I7:I23" si="2">IF(G7&gt;H7,1,0)</f>
        <v>1</v>
      </c>
      <c r="J7" t="e">
        <f>INDEX(earf!C:C,MATCH(graph!A7,earf!B:B,0))</f>
        <v>#N/A</v>
      </c>
      <c r="K7" s="67">
        <f t="shared" si="0"/>
        <v>-2.2510400000000033</v>
      </c>
      <c r="L7" s="67">
        <f t="shared" si="1"/>
        <v>10.006360000000001</v>
      </c>
      <c r="M7" s="67">
        <f t="shared" si="1"/>
        <v>11.657360000000011</v>
      </c>
    </row>
    <row r="8" spans="1:13" x14ac:dyDescent="0.25">
      <c r="A8" s="69" t="s">
        <v>54</v>
      </c>
      <c r="B8" s="60">
        <v>173.86349999999999</v>
      </c>
      <c r="C8" s="60">
        <v>193.67425</v>
      </c>
      <c r="D8" s="60">
        <v>168.16624999999999</v>
      </c>
      <c r="E8" s="61">
        <v>94.397189999999995</v>
      </c>
      <c r="F8" s="61">
        <v>95.065029999999993</v>
      </c>
      <c r="G8" s="61">
        <v>86.573840000000004</v>
      </c>
      <c r="H8" s="61">
        <v>88.342639999999989</v>
      </c>
      <c r="I8">
        <f t="shared" si="2"/>
        <v>0</v>
      </c>
      <c r="J8" t="e">
        <f>INDEX(earf!C:C,MATCH(graph!A8,earf!B:B,0))</f>
        <v>#N/A</v>
      </c>
      <c r="K8" s="67">
        <f t="shared" si="0"/>
        <v>-8.4911899999999889</v>
      </c>
      <c r="L8" s="67">
        <f t="shared" si="1"/>
        <v>13.426159999999996</v>
      </c>
      <c r="M8" s="67">
        <f t="shared" si="1"/>
        <v>11.657360000000011</v>
      </c>
    </row>
    <row r="9" spans="1:13" x14ac:dyDescent="0.25">
      <c r="A9" s="69" t="s">
        <v>58</v>
      </c>
      <c r="B9" s="60">
        <v>179.17824999999999</v>
      </c>
      <c r="C9" s="60">
        <v>181.53575000000001</v>
      </c>
      <c r="D9" s="60">
        <v>179.74700000000001</v>
      </c>
      <c r="E9" s="61">
        <v>93.240359999999995</v>
      </c>
      <c r="F9" s="61">
        <v>92.599980000000002</v>
      </c>
      <c r="G9" s="61">
        <v>89.59545</v>
      </c>
      <c r="H9" s="61">
        <v>88.342639999999989</v>
      </c>
      <c r="I9">
        <f t="shared" si="2"/>
        <v>1</v>
      </c>
      <c r="J9" t="e">
        <f>INDEX(earf!C:C,MATCH(graph!A9,earf!B:B,0))</f>
        <v>#N/A</v>
      </c>
      <c r="K9" s="67">
        <f t="shared" si="0"/>
        <v>-3.0045300000000026</v>
      </c>
      <c r="L9" s="67">
        <f t="shared" si="1"/>
        <v>10.40455</v>
      </c>
      <c r="M9" s="67">
        <f t="shared" si="1"/>
        <v>11.657360000000011</v>
      </c>
    </row>
    <row r="10" spans="1:13" x14ac:dyDescent="0.25">
      <c r="A10" s="69" t="s">
        <v>60</v>
      </c>
      <c r="B10" s="60">
        <v>312.26974999999999</v>
      </c>
      <c r="C10" s="60">
        <v>341.67725000000002</v>
      </c>
      <c r="D10" s="60">
        <v>316.20075000000003</v>
      </c>
      <c r="E10" s="61">
        <v>94.633740000000003</v>
      </c>
      <c r="F10" s="61">
        <v>96.813649999999996</v>
      </c>
      <c r="G10" s="61">
        <v>90.963459999999998</v>
      </c>
      <c r="H10" s="61">
        <v>88.342639999999989</v>
      </c>
      <c r="I10">
        <f t="shared" si="2"/>
        <v>1</v>
      </c>
      <c r="J10" t="e">
        <f>INDEX(earf!C:C,MATCH(graph!A10,earf!B:B,0))</f>
        <v>#N/A</v>
      </c>
      <c r="K10" s="67">
        <f t="shared" si="0"/>
        <v>-5.8501899999999978</v>
      </c>
      <c r="L10" s="67">
        <f t="shared" si="1"/>
        <v>9.0365400000000022</v>
      </c>
      <c r="M10" s="67">
        <f t="shared" si="1"/>
        <v>11.657360000000011</v>
      </c>
    </row>
    <row r="11" spans="1:13" x14ac:dyDescent="0.25">
      <c r="A11" s="69" t="s">
        <v>10</v>
      </c>
      <c r="B11" s="60">
        <v>1190.1512499999999</v>
      </c>
      <c r="C11" s="60">
        <v>1290.2294999999999</v>
      </c>
      <c r="D11" s="60">
        <v>1154.4694999999999</v>
      </c>
      <c r="E11" s="61">
        <v>93.901269999999997</v>
      </c>
      <c r="F11" s="61">
        <v>92.759029999999996</v>
      </c>
      <c r="G11" s="61">
        <v>87.713810000000009</v>
      </c>
      <c r="H11" s="61">
        <v>88.342639999999989</v>
      </c>
      <c r="I11">
        <f t="shared" si="2"/>
        <v>0</v>
      </c>
      <c r="J11" t="str">
        <f>INDEX(earf!C:C,MATCH(graph!A11,earf!B:B,0))</f>
        <v>Quezon City</v>
      </c>
      <c r="K11" s="67">
        <f t="shared" si="0"/>
        <v>-5.0452199999999863</v>
      </c>
      <c r="L11" s="67">
        <f t="shared" si="1"/>
        <v>12.286189999999991</v>
      </c>
      <c r="M11" s="67">
        <f t="shared" si="1"/>
        <v>11.657360000000011</v>
      </c>
    </row>
    <row r="12" spans="1:13" x14ac:dyDescent="0.25">
      <c r="A12" s="69" t="s">
        <v>56</v>
      </c>
      <c r="B12" s="60">
        <v>51.593249999999998</v>
      </c>
      <c r="C12" s="60">
        <v>56.064500000000002</v>
      </c>
      <c r="D12" s="60">
        <v>54.518250000000002</v>
      </c>
      <c r="E12" s="61">
        <v>95.665230000000008</v>
      </c>
      <c r="F12" s="61">
        <v>93.31344</v>
      </c>
      <c r="G12" s="61">
        <v>92.163030000000006</v>
      </c>
      <c r="H12" s="61">
        <v>88.342639999999989</v>
      </c>
      <c r="I12">
        <f t="shared" si="2"/>
        <v>1</v>
      </c>
      <c r="J12" t="e">
        <f>INDEX(earf!C:C,MATCH(graph!A12,earf!B:B,0))</f>
        <v>#N/A</v>
      </c>
      <c r="K12" s="67">
        <f t="shared" si="0"/>
        <v>-1.1504099999999937</v>
      </c>
      <c r="L12" s="67">
        <f t="shared" si="1"/>
        <v>7.8369699999999938</v>
      </c>
      <c r="M12" s="67">
        <f t="shared" si="1"/>
        <v>11.657360000000011</v>
      </c>
    </row>
    <row r="13" spans="1:13" x14ac:dyDescent="0.25">
      <c r="A13" s="69" t="s">
        <v>66</v>
      </c>
      <c r="B13" s="60">
        <v>573.90125</v>
      </c>
      <c r="C13" s="60">
        <v>587.44299999999998</v>
      </c>
      <c r="D13" s="60">
        <v>511.47874999999999</v>
      </c>
      <c r="E13" s="61">
        <v>90.856749999999991</v>
      </c>
      <c r="F13" s="61">
        <v>94.537269999999992</v>
      </c>
      <c r="G13" s="61">
        <v>84.261719999999997</v>
      </c>
      <c r="H13" s="61">
        <v>88.342639999999989</v>
      </c>
      <c r="I13">
        <f t="shared" si="2"/>
        <v>0</v>
      </c>
      <c r="J13" t="e">
        <f>INDEX(earf!C:C,MATCH(graph!A13,earf!B:B,0))</f>
        <v>#N/A</v>
      </c>
      <c r="K13" s="67">
        <f t="shared" si="0"/>
        <v>-10.275549999999996</v>
      </c>
      <c r="L13" s="67">
        <f t="shared" si="1"/>
        <v>15.738280000000003</v>
      </c>
      <c r="M13" s="67">
        <f t="shared" si="1"/>
        <v>11.657360000000011</v>
      </c>
    </row>
    <row r="14" spans="1:13" x14ac:dyDescent="0.25">
      <c r="A14" s="69" t="s">
        <v>68</v>
      </c>
      <c r="B14" s="60">
        <v>142.22125</v>
      </c>
      <c r="C14" s="60">
        <v>144.37649999999999</v>
      </c>
      <c r="D14" s="60">
        <v>140.29575</v>
      </c>
      <c r="E14" s="61">
        <v>92.640990000000002</v>
      </c>
      <c r="F14" s="61">
        <v>91.250529999999998</v>
      </c>
      <c r="G14" s="61">
        <v>89.674480000000003</v>
      </c>
      <c r="H14" s="61">
        <v>88.342639999999989</v>
      </c>
      <c r="I14">
        <f t="shared" si="2"/>
        <v>1</v>
      </c>
      <c r="J14" t="e">
        <f>INDEX(earf!C:C,MATCH(graph!A14,earf!B:B,0))</f>
        <v>#N/A</v>
      </c>
      <c r="K14" s="67">
        <f t="shared" si="0"/>
        <v>-1.5760499999999951</v>
      </c>
      <c r="L14" s="67">
        <f t="shared" si="1"/>
        <v>10.325519999999997</v>
      </c>
      <c r="M14" s="67">
        <f t="shared" si="1"/>
        <v>11.657360000000011</v>
      </c>
    </row>
    <row r="15" spans="1:13" x14ac:dyDescent="0.25">
      <c r="A15" s="69" t="s">
        <v>70</v>
      </c>
      <c r="B15" s="60">
        <v>90.254999999999995</v>
      </c>
      <c r="C15" s="60">
        <v>91.682500000000005</v>
      </c>
      <c r="D15" s="60">
        <v>85.121250000000003</v>
      </c>
      <c r="E15" s="61">
        <v>92.216430000000003</v>
      </c>
      <c r="F15" s="61">
        <v>93.649870000000007</v>
      </c>
      <c r="G15" s="61">
        <v>91.969300000000004</v>
      </c>
      <c r="H15" s="61">
        <v>88.342639999999989</v>
      </c>
      <c r="I15">
        <f t="shared" si="2"/>
        <v>1</v>
      </c>
      <c r="J15" t="e">
        <f>INDEX(earf!C:C,MATCH(graph!A15,earf!B:B,0))</f>
        <v>#N/A</v>
      </c>
      <c r="K15" s="67">
        <f t="shared" si="0"/>
        <v>-1.680570000000003</v>
      </c>
      <c r="L15" s="67">
        <f t="shared" si="1"/>
        <v>8.030699999999996</v>
      </c>
      <c r="M15" s="67">
        <f t="shared" si="1"/>
        <v>11.657360000000011</v>
      </c>
    </row>
    <row r="16" spans="1:13" x14ac:dyDescent="0.25">
      <c r="A16" s="69" t="s">
        <v>72</v>
      </c>
      <c r="B16" s="60">
        <v>241.19675000000001</v>
      </c>
      <c r="C16" s="60">
        <v>244.86425</v>
      </c>
      <c r="D16" s="60">
        <v>244.46299999999999</v>
      </c>
      <c r="E16" s="61">
        <v>94.833330000000004</v>
      </c>
      <c r="F16" s="61">
        <v>95.948800000000006</v>
      </c>
      <c r="G16" s="61">
        <v>91.180959999999999</v>
      </c>
      <c r="H16" s="61">
        <v>88.342639999999989</v>
      </c>
      <c r="I16">
        <f t="shared" si="2"/>
        <v>1</v>
      </c>
      <c r="J16" t="e">
        <f>INDEX(earf!C:C,MATCH(graph!A16,earf!B:B,0))</f>
        <v>#N/A</v>
      </c>
      <c r="K16" s="67">
        <f t="shared" si="0"/>
        <v>-4.7678400000000067</v>
      </c>
      <c r="L16" s="67">
        <f t="shared" si="1"/>
        <v>8.8190400000000011</v>
      </c>
      <c r="M16" s="67">
        <f t="shared" si="1"/>
        <v>11.657360000000011</v>
      </c>
    </row>
    <row r="17" spans="1:13" x14ac:dyDescent="0.25">
      <c r="A17" s="69" t="s">
        <v>48</v>
      </c>
      <c r="B17" s="60">
        <v>237.49074999999999</v>
      </c>
      <c r="C17" s="60">
        <v>245.20574999999999</v>
      </c>
      <c r="D17" s="60">
        <v>26.167999999999999</v>
      </c>
      <c r="E17" s="61">
        <v>93.561059999999998</v>
      </c>
      <c r="F17" s="61">
        <v>94.172150000000002</v>
      </c>
      <c r="G17" s="61">
        <v>92.764780000000002</v>
      </c>
      <c r="H17" s="61">
        <v>88.342639999999989</v>
      </c>
      <c r="I17">
        <f t="shared" si="2"/>
        <v>1</v>
      </c>
      <c r="J17" t="e">
        <f>INDEX(earf!C:C,MATCH(graph!A17,earf!B:B,0))</f>
        <v>#N/A</v>
      </c>
      <c r="K17" s="67">
        <f t="shared" si="0"/>
        <v>-1.4073700000000002</v>
      </c>
      <c r="L17" s="67">
        <f t="shared" si="1"/>
        <v>7.2352199999999982</v>
      </c>
      <c r="M17" s="67">
        <f t="shared" si="1"/>
        <v>11.657360000000011</v>
      </c>
    </row>
    <row r="18" spans="1:13" x14ac:dyDescent="0.25">
      <c r="A18" s="69" t="s">
        <v>62</v>
      </c>
      <c r="B18" s="60">
        <v>229.2645</v>
      </c>
      <c r="C18" s="60">
        <v>290.32650000000001</v>
      </c>
      <c r="D18" s="60">
        <v>215.50575000000001</v>
      </c>
      <c r="E18" s="61">
        <v>93.683209999999988</v>
      </c>
      <c r="F18" s="61">
        <v>95.753720000000001</v>
      </c>
      <c r="G18" s="61">
        <v>90.855040000000002</v>
      </c>
      <c r="H18" s="61">
        <v>88.342639999999989</v>
      </c>
      <c r="I18">
        <f t="shared" si="2"/>
        <v>1</v>
      </c>
      <c r="J18" t="e">
        <f>INDEX(earf!C:C,MATCH(graph!A18,earf!B:B,0))</f>
        <v>#N/A</v>
      </c>
      <c r="K18" s="67">
        <f t="shared" si="0"/>
        <v>-4.8986799999999988</v>
      </c>
      <c r="L18" s="67">
        <f t="shared" si="1"/>
        <v>9.1449599999999975</v>
      </c>
      <c r="M18" s="67">
        <f t="shared" si="1"/>
        <v>11.657360000000011</v>
      </c>
    </row>
    <row r="19" spans="1:13" x14ac:dyDescent="0.25">
      <c r="A19" s="69" t="s">
        <v>49</v>
      </c>
      <c r="B19" s="60">
        <v>209.65350000000001</v>
      </c>
      <c r="C19" s="60">
        <v>232.64599999999999</v>
      </c>
      <c r="D19" s="60">
        <v>251.10825</v>
      </c>
      <c r="E19" s="61">
        <v>91.617099999999994</v>
      </c>
      <c r="F19" s="61">
        <v>92.862889999999993</v>
      </c>
      <c r="G19" s="61">
        <v>88.643600000000006</v>
      </c>
      <c r="H19" s="61">
        <v>88.342639999999989</v>
      </c>
      <c r="I19">
        <f t="shared" si="2"/>
        <v>1</v>
      </c>
      <c r="J19" t="e">
        <f>INDEX(earf!C:C,MATCH(graph!A19,earf!B:B,0))</f>
        <v>#N/A</v>
      </c>
      <c r="K19" s="67">
        <f t="shared" si="0"/>
        <v>-4.2192899999999867</v>
      </c>
      <c r="L19" s="67">
        <f t="shared" si="1"/>
        <v>11.356399999999994</v>
      </c>
      <c r="M19" s="67">
        <f t="shared" si="1"/>
        <v>11.657360000000011</v>
      </c>
    </row>
    <row r="20" spans="1:13" x14ac:dyDescent="0.25">
      <c r="A20" s="69" t="s">
        <v>50</v>
      </c>
      <c r="B20" s="60">
        <v>276.83625000000001</v>
      </c>
      <c r="C20" s="60">
        <v>314.48275000000001</v>
      </c>
      <c r="D20" s="60">
        <v>220.137</v>
      </c>
      <c r="E20" s="61">
        <v>93.889229999999998</v>
      </c>
      <c r="F20" s="61">
        <v>94.934989999999999</v>
      </c>
      <c r="G20" s="61">
        <v>88.995419999999996</v>
      </c>
      <c r="H20" s="61">
        <v>88.342639999999989</v>
      </c>
      <c r="I20">
        <f t="shared" si="2"/>
        <v>1</v>
      </c>
      <c r="J20" t="e">
        <f>INDEX(earf!C:C,MATCH(graph!A20,earf!B:B,0))</f>
        <v>#N/A</v>
      </c>
      <c r="K20" s="67">
        <f t="shared" si="0"/>
        <v>-5.9395700000000033</v>
      </c>
      <c r="L20" s="67">
        <f t="shared" si="1"/>
        <v>11.004580000000004</v>
      </c>
      <c r="M20" s="67">
        <f t="shared" si="1"/>
        <v>11.657360000000011</v>
      </c>
    </row>
    <row r="21" spans="1:13" x14ac:dyDescent="0.25">
      <c r="A21" s="69" t="s">
        <v>51</v>
      </c>
      <c r="B21" s="60">
        <v>167.57825</v>
      </c>
      <c r="C21" s="60">
        <v>182.732</v>
      </c>
      <c r="D21" s="60">
        <v>268.14075000000003</v>
      </c>
      <c r="E21" s="61">
        <v>92.807819999999992</v>
      </c>
      <c r="F21" s="61">
        <v>95.462249999999997</v>
      </c>
      <c r="G21" s="61">
        <v>84.48626999999999</v>
      </c>
      <c r="H21" s="61">
        <v>88.342639999999989</v>
      </c>
      <c r="I21">
        <f t="shared" si="2"/>
        <v>0</v>
      </c>
      <c r="J21" t="e">
        <f>INDEX(earf!C:C,MATCH(graph!A21,earf!B:B,0))</f>
        <v>#N/A</v>
      </c>
      <c r="K21" s="67">
        <f t="shared" si="0"/>
        <v>-10.975980000000007</v>
      </c>
      <c r="L21" s="67">
        <f t="shared" si="1"/>
        <v>15.51373000000001</v>
      </c>
      <c r="M21" s="67">
        <f t="shared" si="1"/>
        <v>11.657360000000011</v>
      </c>
    </row>
    <row r="22" spans="1:13" x14ac:dyDescent="0.25">
      <c r="A22" s="69" t="s">
        <v>21</v>
      </c>
      <c r="B22" s="60">
        <v>24.113</v>
      </c>
      <c r="C22" s="60">
        <v>26.402999999999999</v>
      </c>
      <c r="D22" s="60">
        <v>163.03625</v>
      </c>
      <c r="E22" s="61">
        <v>97.674279999999996</v>
      </c>
      <c r="F22" s="61">
        <v>94.962509999999995</v>
      </c>
      <c r="G22" s="61">
        <v>88.968650000000011</v>
      </c>
      <c r="H22" s="61">
        <v>88.342639999999989</v>
      </c>
      <c r="I22">
        <f t="shared" si="2"/>
        <v>1</v>
      </c>
      <c r="J22" t="str">
        <f>INDEX(earf!C:C,MATCH(graph!A22,earf!B:B,0))</f>
        <v>Pateros</v>
      </c>
      <c r="K22" s="67">
        <f t="shared" si="0"/>
        <v>-5.9938599999999838</v>
      </c>
      <c r="L22" s="67">
        <f t="shared" si="1"/>
        <v>11.031349999999989</v>
      </c>
      <c r="M22" s="67">
        <f t="shared" si="1"/>
        <v>11.657360000000011</v>
      </c>
    </row>
    <row r="23" spans="1:13" x14ac:dyDescent="0.25">
      <c r="A23" s="69" t="s">
        <v>64</v>
      </c>
      <c r="B23" s="60">
        <v>321.23575</v>
      </c>
      <c r="C23" s="60">
        <v>372.31324999999998</v>
      </c>
      <c r="D23" s="60">
        <v>333.17025000000001</v>
      </c>
      <c r="E23" s="61">
        <v>93.746679999999998</v>
      </c>
      <c r="F23" s="61">
        <v>96.218139999999991</v>
      </c>
      <c r="G23" s="61">
        <v>87.755219999999994</v>
      </c>
      <c r="H23" s="61">
        <v>88.342639999999989</v>
      </c>
      <c r="I23">
        <f t="shared" si="2"/>
        <v>0</v>
      </c>
      <c r="J23" t="e">
        <f>INDEX(earf!C:C,MATCH(graph!A23,earf!B:B,0))</f>
        <v>#N/A</v>
      </c>
      <c r="K23" s="67">
        <f t="shared" si="0"/>
        <v>-8.4629199999999969</v>
      </c>
      <c r="L23" s="67">
        <f t="shared" si="1"/>
        <v>12.244780000000006</v>
      </c>
      <c r="M23" s="67">
        <f t="shared" si="1"/>
        <v>11.657360000000011</v>
      </c>
    </row>
    <row r="24" spans="1:13" x14ac:dyDescent="0.25">
      <c r="A24" s="70"/>
      <c r="B24" s="62"/>
      <c r="C24" s="62"/>
      <c r="D24" s="62"/>
      <c r="E24" s="62"/>
      <c r="F24" s="62"/>
      <c r="G24" s="62"/>
      <c r="I24">
        <f>SUM(I6:I23)</f>
        <v>12</v>
      </c>
    </row>
  </sheetData>
  <mergeCells count="1">
    <mergeCell ref="A1:A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B797-6590-496B-909F-C2F5C55EADF1}">
  <dimension ref="B3:D19"/>
  <sheetViews>
    <sheetView workbookViewId="0">
      <selection activeCell="B11" sqref="B11"/>
    </sheetView>
  </sheetViews>
  <sheetFormatPr defaultRowHeight="15" x14ac:dyDescent="0.25"/>
  <cols>
    <col min="2" max="2" width="13.140625" bestFit="1" customWidth="1"/>
    <col min="3" max="3" width="19.42578125" bestFit="1" customWidth="1"/>
  </cols>
  <sheetData>
    <row r="3" spans="2:4" x14ac:dyDescent="0.25">
      <c r="B3" t="s">
        <v>6</v>
      </c>
      <c r="C3" t="s">
        <v>52</v>
      </c>
      <c r="D3" t="s">
        <v>53</v>
      </c>
    </row>
    <row r="4" spans="2:4" x14ac:dyDescent="0.25">
      <c r="B4" t="s">
        <v>7</v>
      </c>
      <c r="C4" t="s">
        <v>54</v>
      </c>
      <c r="D4" t="s">
        <v>55</v>
      </c>
    </row>
    <row r="5" spans="2:4" x14ac:dyDescent="0.25">
      <c r="B5" t="s">
        <v>11</v>
      </c>
      <c r="C5" t="s">
        <v>56</v>
      </c>
      <c r="D5" t="s">
        <v>57</v>
      </c>
    </row>
    <row r="6" spans="2:4" x14ac:dyDescent="0.25">
      <c r="B6" t="s">
        <v>8</v>
      </c>
      <c r="C6" t="s">
        <v>58</v>
      </c>
      <c r="D6" t="s">
        <v>59</v>
      </c>
    </row>
    <row r="7" spans="2:4" x14ac:dyDescent="0.25">
      <c r="B7" t="s">
        <v>10</v>
      </c>
      <c r="C7" t="s">
        <v>10</v>
      </c>
      <c r="D7" t="s">
        <v>46</v>
      </c>
    </row>
    <row r="8" spans="2:4" x14ac:dyDescent="0.25">
      <c r="B8" t="s">
        <v>9</v>
      </c>
      <c r="C8" t="s">
        <v>60</v>
      </c>
      <c r="D8" t="s">
        <v>61</v>
      </c>
    </row>
    <row r="9" spans="2:4" x14ac:dyDescent="0.25">
      <c r="B9" t="s">
        <v>17</v>
      </c>
      <c r="C9" t="s">
        <v>62</v>
      </c>
      <c r="D9" t="s">
        <v>63</v>
      </c>
    </row>
    <row r="10" spans="2:4" x14ac:dyDescent="0.25">
      <c r="B10" t="s">
        <v>21</v>
      </c>
      <c r="C10" t="s">
        <v>21</v>
      </c>
      <c r="D10" t="s">
        <v>47</v>
      </c>
    </row>
    <row r="11" spans="2:4" x14ac:dyDescent="0.25">
      <c r="B11" t="s">
        <v>22</v>
      </c>
      <c r="C11" t="s">
        <v>64</v>
      </c>
      <c r="D11" t="s">
        <v>65</v>
      </c>
    </row>
    <row r="12" spans="2:4" x14ac:dyDescent="0.25">
      <c r="B12" t="s">
        <v>12</v>
      </c>
      <c r="C12" t="s">
        <v>66</v>
      </c>
      <c r="D12" t="s">
        <v>67</v>
      </c>
    </row>
    <row r="13" spans="2:4" x14ac:dyDescent="0.25">
      <c r="B13" t="s">
        <v>13</v>
      </c>
      <c r="C13" t="s">
        <v>68</v>
      </c>
      <c r="D13" t="s">
        <v>69</v>
      </c>
    </row>
    <row r="14" spans="2:4" x14ac:dyDescent="0.25">
      <c r="B14" t="s">
        <v>14</v>
      </c>
      <c r="C14" t="s">
        <v>70</v>
      </c>
      <c r="D14" t="s">
        <v>71</v>
      </c>
    </row>
    <row r="15" spans="2:4" x14ac:dyDescent="0.25">
      <c r="B15" t="s">
        <v>15</v>
      </c>
      <c r="C15" t="s">
        <v>72</v>
      </c>
      <c r="D15" t="s">
        <v>73</v>
      </c>
    </row>
    <row r="16" spans="2:4" x14ac:dyDescent="0.25">
      <c r="B16" t="s">
        <v>16</v>
      </c>
      <c r="C16" t="s">
        <v>48</v>
      </c>
      <c r="D16" t="s">
        <v>48</v>
      </c>
    </row>
    <row r="17" spans="2:4" x14ac:dyDescent="0.25">
      <c r="B17" t="s">
        <v>18</v>
      </c>
      <c r="C17" t="s">
        <v>49</v>
      </c>
      <c r="D17" t="s">
        <v>49</v>
      </c>
    </row>
    <row r="18" spans="2:4" x14ac:dyDescent="0.25">
      <c r="B18" t="s">
        <v>19</v>
      </c>
      <c r="C18" t="s">
        <v>50</v>
      </c>
      <c r="D18" t="s">
        <v>50</v>
      </c>
    </row>
    <row r="19" spans="2:4" x14ac:dyDescent="0.25">
      <c r="B19" t="s">
        <v>20</v>
      </c>
      <c r="C19" t="s">
        <v>51</v>
      </c>
      <c r="D1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 4 (2)</vt:lpstr>
      <vt:lpstr>Tab 4</vt:lpstr>
      <vt:lpstr>Tab 3</vt:lpstr>
      <vt:lpstr>Tab 2</vt:lpstr>
      <vt:lpstr>Tab 1</vt:lpstr>
      <vt:lpstr>graph</vt:lpstr>
      <vt:lpstr>earf</vt:lpstr>
      <vt:lpstr>'Tab 1'!Print_Area</vt:lpstr>
      <vt:lpstr>'Tab 2'!Print_Area</vt:lpstr>
      <vt:lpstr>'Tab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Jing - SOCD</cp:lastModifiedBy>
  <cp:lastPrinted>2022-04-26T02:41:13Z</cp:lastPrinted>
  <dcterms:created xsi:type="dcterms:W3CDTF">2021-12-28T15:59:10Z</dcterms:created>
  <dcterms:modified xsi:type="dcterms:W3CDTF">2022-05-11T00:18:29Z</dcterms:modified>
</cp:coreProperties>
</file>